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135"/>
  </bookViews>
  <sheets>
    <sheet name="Onderhoudsplan" sheetId="3" r:id="rId1"/>
    <sheet name="Sheet1" sheetId="1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6">[1]AANT!#REF!</definedName>
    <definedName name="_ADJ10">#REF!</definedName>
    <definedName name="_ADJ2">#REF!</definedName>
    <definedName name="_ADJ3">#REF!</definedName>
    <definedName name="_ADJ4">#REF!</definedName>
    <definedName name="_ADJ5">#REF!</definedName>
    <definedName name="_ADJ6">#REF!</definedName>
    <definedName name="_ADJ7">#REF!</definedName>
    <definedName name="_ADJ8">#REF!</definedName>
    <definedName name="_ADJ9">#REF!</definedName>
    <definedName name="_bdm034">#REF!</definedName>
    <definedName name="AANHANGSEL_C">[1]C!#REF!</definedName>
    <definedName name="ADJB1">#REF!</definedName>
    <definedName name="ADJB10">#REF!</definedName>
    <definedName name="ADJB11">#REF!</definedName>
    <definedName name="ADJB12">#REF!</definedName>
    <definedName name="ADJB13">#REF!</definedName>
    <definedName name="ADJB14">#REF!</definedName>
    <definedName name="ADJB15">#REF!</definedName>
    <definedName name="ADJB16">#REF!</definedName>
    <definedName name="ADJB17">#REF!</definedName>
    <definedName name="ADJB18a">#REF!</definedName>
    <definedName name="ADJB18b">#REF!</definedName>
    <definedName name="ADJB18c">#REF!</definedName>
    <definedName name="ADJB19">#REF!</definedName>
    <definedName name="ADJB2">#REF!</definedName>
    <definedName name="ADJB20">#REF!</definedName>
    <definedName name="ADJB3">#REF!</definedName>
    <definedName name="ADJB4">#REF!</definedName>
    <definedName name="ADJB5">#REF!</definedName>
    <definedName name="ADJB6">#REF!</definedName>
    <definedName name="ADJB7">#REF!</definedName>
    <definedName name="ADJB8">#REF!</definedName>
    <definedName name="ADJB9">#REF!</definedName>
    <definedName name="adjsum">#REF!</definedName>
    <definedName name="ALGEMENE_INLIGT">[1]Alg!#REF!</definedName>
    <definedName name="Approve1">#REF!</definedName>
    <definedName name="Approve10">#REF!</definedName>
    <definedName name="Approve2">#REF!</definedName>
    <definedName name="Approve3">#REF!</definedName>
    <definedName name="Approve4">#REF!</definedName>
    <definedName name="Approve5">#REF!</definedName>
    <definedName name="Approve6">#REF!</definedName>
    <definedName name="Approve7">#REF!</definedName>
    <definedName name="Approve8">#REF!</definedName>
    <definedName name="Approve9">#REF!</definedName>
    <definedName name="Asset_Class">#REF!</definedName>
    <definedName name="Asset_sub_class">#REF!</definedName>
    <definedName name="budget">#REF!</definedName>
    <definedName name="budget3">#REF!</definedName>
    <definedName name="Date">#REF!</definedName>
    <definedName name="desc">#REF!</definedName>
    <definedName name="GrantNatCapex">#REF!</definedName>
    <definedName name="GrantNatOpex">#REF!</definedName>
    <definedName name="GrantProvOpex">#REF!</definedName>
    <definedName name="grants">#REF!</definedName>
    <definedName name="grants1">#REF!</definedName>
    <definedName name="grants2">#REF!</definedName>
    <definedName name="Head1">#REF!</definedName>
    <definedName name="Head10">#REF!</definedName>
    <definedName name="Head11">#REF!</definedName>
    <definedName name="Head12">#REF!</definedName>
    <definedName name="Head13">#REF!</definedName>
    <definedName name="Head14">#REF!</definedName>
    <definedName name="Head15">#REF!</definedName>
    <definedName name="Head16">#REF!</definedName>
    <definedName name="Head17">#REF!</definedName>
    <definedName name="Head18">#REF!</definedName>
    <definedName name="Head19">#REF!</definedName>
    <definedName name="Head1A">#REF!</definedName>
    <definedName name="Head1B">#REF!</definedName>
    <definedName name="Head2">#REF!</definedName>
    <definedName name="Head20">#REF!</definedName>
    <definedName name="Head21">#REF!</definedName>
    <definedName name="Head22">#REF!</definedName>
    <definedName name="Head23">#REF!</definedName>
    <definedName name="head27">#REF!</definedName>
    <definedName name="head27a">#REF!</definedName>
    <definedName name="Head3">'[2]Template names'!$B$7</definedName>
    <definedName name="Head3a">#REF!</definedName>
    <definedName name="Head4">#REF!</definedName>
    <definedName name="Head44">#REF!</definedName>
    <definedName name="Head45">#REF!</definedName>
    <definedName name="Head47">#REF!</definedName>
    <definedName name="Head48">#REF!</definedName>
    <definedName name="Head5">#REF!</definedName>
    <definedName name="Head50">#REF!</definedName>
    <definedName name="Head51">#REF!</definedName>
    <definedName name="Head52">#REF!</definedName>
    <definedName name="Head53">#REF!</definedName>
    <definedName name="Head54">#REF!</definedName>
    <definedName name="Head55">#REF!</definedName>
    <definedName name="Head56">#REF!</definedName>
    <definedName name="Head5A">#REF!</definedName>
    <definedName name="Head5b">'[2]Template names'!$B$11</definedName>
    <definedName name="Head6">#REF!</definedName>
    <definedName name="Head7">#REF!</definedName>
    <definedName name="Head8">'[2]Template names'!$B$14</definedName>
    <definedName name="Head9">#REF!</definedName>
    <definedName name="list">#REF!</definedName>
    <definedName name="List1">#REF!</definedName>
    <definedName name="List2">#REF!</definedName>
    <definedName name="List3">#REF!</definedName>
    <definedName name="List4">#REF!</definedName>
    <definedName name="List5">#REF!</definedName>
    <definedName name="List6">#REF!</definedName>
    <definedName name="List7">#REF!</definedName>
    <definedName name="List8">#REF!</definedName>
    <definedName name="lists">#REF!</definedName>
    <definedName name="method">#REF!</definedName>
    <definedName name="method1">#REF!</definedName>
    <definedName name="method2">#REF!</definedName>
    <definedName name="muni">#REF!</definedName>
    <definedName name="munishort">#REF!</definedName>
    <definedName name="NatCapexGrantNames">#REF!</definedName>
    <definedName name="NatOpexGrantNames">#REF!</definedName>
    <definedName name="_xlnm.Print_Area">#REF!</definedName>
    <definedName name="PRINT_AREA_MI">#REF!</definedName>
    <definedName name="_xlnm.Print_Titles" localSheetId="0">Onderhoudsplan!$1:$4</definedName>
    <definedName name="_xlnm.Print_Titles">#N/A</definedName>
    <definedName name="ProvOpexGrantNames">#REF!</definedName>
    <definedName name="RAAD">[3]PERS!#REF!</definedName>
    <definedName name="result">#REF!</definedName>
    <definedName name="SFPerf2">#REF!</definedName>
    <definedName name="subsidie">[4]Sheet6!$H$8:$H$12</definedName>
    <definedName name="Subvote1">#REF!</definedName>
    <definedName name="Subvote10">#REF!</definedName>
    <definedName name="Subvote11">#REF!</definedName>
    <definedName name="Subvote12">#REF!</definedName>
    <definedName name="Subvote13">#REF!</definedName>
    <definedName name="Subvote14">#REF!</definedName>
    <definedName name="Subvote15">#REF!</definedName>
    <definedName name="Subvote16">#REF!</definedName>
    <definedName name="Subvote17">#REF!</definedName>
    <definedName name="Subvote2">#REF!</definedName>
    <definedName name="Subvote3">#REF!</definedName>
    <definedName name="Subvote4">#REF!</definedName>
    <definedName name="Subvote5">#REF!</definedName>
    <definedName name="Subvote6">#REF!</definedName>
    <definedName name="Subvote7">#REF!</definedName>
    <definedName name="Subvote8">#REF!</definedName>
    <definedName name="Subvote9">#REF!</definedName>
    <definedName name="TableA1">'[2]Template names'!$B$111</definedName>
    <definedName name="TableA10">#REF!</definedName>
    <definedName name="TableA11">#REF!</definedName>
    <definedName name="TableA12">#REF!</definedName>
    <definedName name="TableA13">#REF!</definedName>
    <definedName name="TableA14">#REF!</definedName>
    <definedName name="TableA15">#REF!</definedName>
    <definedName name="TableA16">#REF!</definedName>
    <definedName name="TableA17">#REF!</definedName>
    <definedName name="TableA18">#REF!</definedName>
    <definedName name="TableA19">#REF!</definedName>
    <definedName name="TableA2">#REF!</definedName>
    <definedName name="TableA20">#REF!</definedName>
    <definedName name="TableA21">#REF!</definedName>
    <definedName name="TableA22">#REF!</definedName>
    <definedName name="TableA23">#REF!</definedName>
    <definedName name="TableA24">#REF!</definedName>
    <definedName name="TableA25">#REF!</definedName>
    <definedName name="TableA26">#REF!</definedName>
    <definedName name="TableA27">#REF!</definedName>
    <definedName name="TableA28">#REF!</definedName>
    <definedName name="TableA29">#REF!</definedName>
    <definedName name="TableA3">#REF!</definedName>
    <definedName name="TableA30">#REF!</definedName>
    <definedName name="TableA31">#REF!</definedName>
    <definedName name="TableA32">#REF!</definedName>
    <definedName name="TableA33">#REF!</definedName>
    <definedName name="TableA34">#REF!</definedName>
    <definedName name="TableA34a">'[5]Template names'!$B$144</definedName>
    <definedName name="TableA34b">'[5]Template names'!$B$145</definedName>
    <definedName name="TableA34c">'[5]Template names'!$B$146</definedName>
    <definedName name="TableA35">#REF!</definedName>
    <definedName name="TableA36">#REF!</definedName>
    <definedName name="TableA37">#REF!</definedName>
    <definedName name="TableA4">#REF!</definedName>
    <definedName name="TableA5">#REF!</definedName>
    <definedName name="TableA6">#REF!</definedName>
    <definedName name="TableA7">#REF!</definedName>
    <definedName name="TableA8">#REF!</definedName>
    <definedName name="TableA9">#REF!</definedName>
    <definedName name="toekenning">[4]Sheet6!$H$1:$H$7</definedName>
    <definedName name="toekenningmig">[4]Sheet6!$H$13:$H$18</definedName>
    <definedName name="Vdesc">#REF!</definedName>
    <definedName name="Velddrif">#REF!</definedName>
    <definedName name="Vote">#REF!</definedName>
    <definedName name="Vote1">#REF!</definedName>
    <definedName name="Vote10">#REF!</definedName>
    <definedName name="Vote11">#REF!</definedName>
    <definedName name="Vote12">#REF!</definedName>
    <definedName name="Vote13">#REF!</definedName>
    <definedName name="Vote14">#REF!</definedName>
    <definedName name="Vote15">#REF!</definedName>
    <definedName name="Vote2">#REF!</definedName>
    <definedName name="Vote3">#REF!</definedName>
    <definedName name="Vote4">#REF!</definedName>
    <definedName name="Vote5">#REF!</definedName>
    <definedName name="Vote6">#REF!</definedName>
    <definedName name="Vote7">#REF!</definedName>
    <definedName name="Vote8">#REF!</definedName>
    <definedName name="Vote9">#REF!</definedName>
    <definedName name="VULLISVERWYDERI">[3]PERS!#REF!</definedName>
    <definedName name="yes">#REF!</definedName>
    <definedName name="yrs">[4]Sheet6!$D$1:$D$3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8" i="3" l="1"/>
  <c r="W446" i="3"/>
  <c r="V446" i="3"/>
  <c r="U446" i="3"/>
  <c r="S446" i="3"/>
  <c r="R446" i="3"/>
  <c r="Q446" i="3"/>
  <c r="P446" i="3"/>
  <c r="O446" i="3"/>
  <c r="U445" i="3"/>
  <c r="R445" i="3"/>
  <c r="Q445" i="3"/>
  <c r="P445" i="3"/>
  <c r="O445" i="3"/>
  <c r="G443" i="3"/>
  <c r="F443" i="3"/>
  <c r="T437" i="3" s="1"/>
  <c r="T440" i="3" s="1"/>
  <c r="E443" i="3"/>
  <c r="H441" i="3"/>
  <c r="I441" i="3" s="1"/>
  <c r="O440" i="3"/>
  <c r="H440" i="3"/>
  <c r="I440" i="3" s="1"/>
  <c r="H439" i="3"/>
  <c r="I439" i="3" s="1"/>
  <c r="H438" i="3"/>
  <c r="I438" i="3" s="1"/>
  <c r="V437" i="3"/>
  <c r="V440" i="3" s="1"/>
  <c r="U437" i="3"/>
  <c r="U440" i="3" s="1"/>
  <c r="R437" i="3"/>
  <c r="Q437" i="3"/>
  <c r="Q440" i="3" s="1"/>
  <c r="P437" i="3"/>
  <c r="P440" i="3" s="1"/>
  <c r="O437" i="3"/>
  <c r="I437" i="3"/>
  <c r="H437" i="3"/>
  <c r="H443" i="3" s="1"/>
  <c r="W435" i="3"/>
  <c r="V435" i="3"/>
  <c r="U435" i="3"/>
  <c r="S435" i="3"/>
  <c r="R435" i="3"/>
  <c r="Q435" i="3"/>
  <c r="P435" i="3"/>
  <c r="O435" i="3"/>
  <c r="U434" i="3"/>
  <c r="R434" i="3"/>
  <c r="Q434" i="3"/>
  <c r="P434" i="3"/>
  <c r="O434" i="3"/>
  <c r="I434" i="3"/>
  <c r="H434" i="3"/>
  <c r="G434" i="3"/>
  <c r="F434" i="3"/>
  <c r="E434" i="3"/>
  <c r="V432" i="3"/>
  <c r="M432" i="3"/>
  <c r="F427" i="3"/>
  <c r="O425" i="3"/>
  <c r="H425" i="3"/>
  <c r="I425" i="3" s="1"/>
  <c r="H424" i="3"/>
  <c r="I424" i="3" s="1"/>
  <c r="H423" i="3"/>
  <c r="I423" i="3" s="1"/>
  <c r="T422" i="3"/>
  <c r="T425" i="3" s="1"/>
  <c r="Q422" i="3"/>
  <c r="Q425" i="3" s="1"/>
  <c r="P422" i="3"/>
  <c r="P425" i="3" s="1"/>
  <c r="O422" i="3"/>
  <c r="G422" i="3"/>
  <c r="G427" i="3" s="1"/>
  <c r="U422" i="3" s="1"/>
  <c r="U425" i="3" s="1"/>
  <c r="E422" i="3"/>
  <c r="E427" i="3" s="1"/>
  <c r="R422" i="3" s="1"/>
  <c r="W420" i="3"/>
  <c r="V420" i="3"/>
  <c r="U420" i="3"/>
  <c r="S420" i="3"/>
  <c r="R420" i="3"/>
  <c r="Q420" i="3"/>
  <c r="P420" i="3"/>
  <c r="O420" i="3"/>
  <c r="U419" i="3"/>
  <c r="R419" i="3"/>
  <c r="Q419" i="3"/>
  <c r="P419" i="3"/>
  <c r="O419" i="3"/>
  <c r="I419" i="3"/>
  <c r="H419" i="3"/>
  <c r="G419" i="3"/>
  <c r="F419" i="3"/>
  <c r="E419" i="3"/>
  <c r="V417" i="3"/>
  <c r="M417" i="3"/>
  <c r="F408" i="3"/>
  <c r="T403" i="3" s="1"/>
  <c r="T405" i="3" s="1"/>
  <c r="Q405" i="3"/>
  <c r="H405" i="3"/>
  <c r="I405" i="3" s="1"/>
  <c r="G405" i="3"/>
  <c r="E405" i="3"/>
  <c r="Q403" i="3"/>
  <c r="P403" i="3"/>
  <c r="P405" i="3" s="1"/>
  <c r="O403" i="3"/>
  <c r="O405" i="3" s="1"/>
  <c r="I403" i="3"/>
  <c r="H403" i="3"/>
  <c r="G402" i="3"/>
  <c r="E402" i="3"/>
  <c r="E408" i="3" s="1"/>
  <c r="R403" i="3" s="1"/>
  <c r="W400" i="3"/>
  <c r="V400" i="3"/>
  <c r="U400" i="3"/>
  <c r="S400" i="3"/>
  <c r="R400" i="3"/>
  <c r="Q400" i="3"/>
  <c r="P400" i="3"/>
  <c r="O400" i="3"/>
  <c r="U399" i="3"/>
  <c r="R399" i="3"/>
  <c r="Q399" i="3"/>
  <c r="P399" i="3"/>
  <c r="O399" i="3"/>
  <c r="I399" i="3"/>
  <c r="H399" i="3"/>
  <c r="G399" i="3"/>
  <c r="F399" i="3"/>
  <c r="E399" i="3"/>
  <c r="V397" i="3"/>
  <c r="M397" i="3"/>
  <c r="H394" i="3"/>
  <c r="V390" i="3" s="1"/>
  <c r="V393" i="3" s="1"/>
  <c r="G394" i="3"/>
  <c r="F394" i="3"/>
  <c r="E394" i="3"/>
  <c r="W393" i="3"/>
  <c r="S393" i="3"/>
  <c r="O393" i="3"/>
  <c r="I392" i="3"/>
  <c r="H392" i="3"/>
  <c r="H391" i="3"/>
  <c r="I391" i="3" s="1"/>
  <c r="I394" i="3" s="1"/>
  <c r="W390" i="3" s="1"/>
  <c r="U390" i="3"/>
  <c r="U393" i="3" s="1"/>
  <c r="T390" i="3"/>
  <c r="T393" i="3" s="1"/>
  <c r="S390" i="3"/>
  <c r="R390" i="3"/>
  <c r="R393" i="3" s="1"/>
  <c r="Q390" i="3"/>
  <c r="Q393" i="3" s="1"/>
  <c r="P390" i="3"/>
  <c r="P393" i="3" s="1"/>
  <c r="O390" i="3"/>
  <c r="W388" i="3"/>
  <c r="V388" i="3"/>
  <c r="U388" i="3"/>
  <c r="S388" i="3"/>
  <c r="R388" i="3"/>
  <c r="Q388" i="3"/>
  <c r="P388" i="3"/>
  <c r="O388" i="3"/>
  <c r="U387" i="3"/>
  <c r="R387" i="3"/>
  <c r="Q387" i="3"/>
  <c r="P387" i="3"/>
  <c r="O387" i="3"/>
  <c r="I387" i="3"/>
  <c r="H387" i="3"/>
  <c r="G387" i="3"/>
  <c r="F387" i="3"/>
  <c r="E387" i="3"/>
  <c r="V385" i="3"/>
  <c r="M385" i="3"/>
  <c r="H381" i="3"/>
  <c r="V375" i="3" s="1"/>
  <c r="V378" i="3" s="1"/>
  <c r="G381" i="3"/>
  <c r="F381" i="3"/>
  <c r="O378" i="3"/>
  <c r="I378" i="3"/>
  <c r="H378" i="3"/>
  <c r="G378" i="3"/>
  <c r="E378" i="3"/>
  <c r="W376" i="3"/>
  <c r="V376" i="3"/>
  <c r="U376" i="3"/>
  <c r="T376" i="3"/>
  <c r="T375" i="3" s="1"/>
  <c r="T378" i="3" s="1"/>
  <c r="Q376" i="3"/>
  <c r="P376" i="3"/>
  <c r="O376" i="3"/>
  <c r="H376" i="3"/>
  <c r="I376" i="3" s="1"/>
  <c r="U375" i="3"/>
  <c r="U378" i="3" s="1"/>
  <c r="Q375" i="3"/>
  <c r="Q378" i="3" s="1"/>
  <c r="P375" i="3"/>
  <c r="P378" i="3" s="1"/>
  <c r="O375" i="3"/>
  <c r="I375" i="3"/>
  <c r="H375" i="3"/>
  <c r="W373" i="3"/>
  <c r="V373" i="3"/>
  <c r="U373" i="3"/>
  <c r="S373" i="3"/>
  <c r="R373" i="3"/>
  <c r="Q373" i="3"/>
  <c r="P373" i="3"/>
  <c r="O373" i="3"/>
  <c r="U372" i="3"/>
  <c r="R372" i="3"/>
  <c r="Q372" i="3"/>
  <c r="P372" i="3"/>
  <c r="O372" i="3"/>
  <c r="I372" i="3"/>
  <c r="H372" i="3"/>
  <c r="G372" i="3"/>
  <c r="F372" i="3"/>
  <c r="E372" i="3"/>
  <c r="V370" i="3"/>
  <c r="M370" i="3"/>
  <c r="G367" i="3"/>
  <c r="F367" i="3"/>
  <c r="E367" i="3"/>
  <c r="R363" i="3" s="1"/>
  <c r="T366" i="3"/>
  <c r="P366" i="3"/>
  <c r="H365" i="3"/>
  <c r="H367" i="3" s="1"/>
  <c r="V363" i="3" s="1"/>
  <c r="V366" i="3" s="1"/>
  <c r="U363" i="3"/>
  <c r="U366" i="3" s="1"/>
  <c r="T363" i="3"/>
  <c r="Q363" i="3"/>
  <c r="Q366" i="3" s="1"/>
  <c r="P363" i="3"/>
  <c r="O363" i="3"/>
  <c r="O366" i="3" s="1"/>
  <c r="W361" i="3"/>
  <c r="V361" i="3"/>
  <c r="U361" i="3"/>
  <c r="S361" i="3"/>
  <c r="R361" i="3"/>
  <c r="Q361" i="3"/>
  <c r="P361" i="3"/>
  <c r="O361" i="3"/>
  <c r="U360" i="3"/>
  <c r="R360" i="3"/>
  <c r="Q360" i="3"/>
  <c r="P360" i="3"/>
  <c r="O360" i="3"/>
  <c r="I360" i="3"/>
  <c r="H360" i="3"/>
  <c r="G360" i="3"/>
  <c r="F360" i="3"/>
  <c r="E360" i="3"/>
  <c r="V358" i="3"/>
  <c r="M358" i="3"/>
  <c r="G352" i="3"/>
  <c r="U348" i="3" s="1"/>
  <c r="U351" i="3" s="1"/>
  <c r="F352" i="3"/>
  <c r="E352" i="3"/>
  <c r="R351" i="3"/>
  <c r="I350" i="3"/>
  <c r="H350" i="3"/>
  <c r="H349" i="3"/>
  <c r="I349" i="3" s="1"/>
  <c r="I352" i="3" s="1"/>
  <c r="W348" i="3"/>
  <c r="W351" i="3" s="1"/>
  <c r="T348" i="3"/>
  <c r="T351" i="3" s="1"/>
  <c r="S348" i="3"/>
  <c r="S351" i="3" s="1"/>
  <c r="R348" i="3"/>
  <c r="Q348" i="3"/>
  <c r="Q351" i="3" s="1"/>
  <c r="P348" i="3"/>
  <c r="P351" i="3" s="1"/>
  <c r="O348" i="3"/>
  <c r="O351" i="3" s="1"/>
  <c r="W346" i="3"/>
  <c r="V346" i="3"/>
  <c r="U346" i="3"/>
  <c r="S346" i="3"/>
  <c r="R346" i="3"/>
  <c r="Q346" i="3"/>
  <c r="P346" i="3"/>
  <c r="O346" i="3"/>
  <c r="U345" i="3"/>
  <c r="R345" i="3"/>
  <c r="Q345" i="3"/>
  <c r="P345" i="3"/>
  <c r="O345" i="3"/>
  <c r="I345" i="3"/>
  <c r="H345" i="3"/>
  <c r="G345" i="3"/>
  <c r="F345" i="3"/>
  <c r="E345" i="3"/>
  <c r="V343" i="3"/>
  <c r="M343" i="3"/>
  <c r="G340" i="3"/>
  <c r="U336" i="3" s="1"/>
  <c r="U339" i="3" s="1"/>
  <c r="F340" i="3"/>
  <c r="V339" i="3"/>
  <c r="I338" i="3"/>
  <c r="I340" i="3" s="1"/>
  <c r="W336" i="3" s="1"/>
  <c r="W339" i="3" s="1"/>
  <c r="H338" i="3"/>
  <c r="H340" i="3" s="1"/>
  <c r="E338" i="3"/>
  <c r="E340" i="3" s="1"/>
  <c r="R336" i="3" s="1"/>
  <c r="V336" i="3"/>
  <c r="T336" i="3"/>
  <c r="T339" i="3" s="1"/>
  <c r="Q336" i="3"/>
  <c r="Q339" i="3" s="1"/>
  <c r="P336" i="3"/>
  <c r="P339" i="3" s="1"/>
  <c r="O336" i="3"/>
  <c r="O339" i="3" s="1"/>
  <c r="W334" i="3"/>
  <c r="V334" i="3"/>
  <c r="U334" i="3"/>
  <c r="S334" i="3"/>
  <c r="R334" i="3"/>
  <c r="Q334" i="3"/>
  <c r="P334" i="3"/>
  <c r="O334" i="3"/>
  <c r="U333" i="3"/>
  <c r="R333" i="3"/>
  <c r="Q333" i="3"/>
  <c r="P333" i="3"/>
  <c r="O333" i="3"/>
  <c r="I333" i="3"/>
  <c r="H333" i="3"/>
  <c r="G333" i="3"/>
  <c r="F333" i="3"/>
  <c r="E333" i="3"/>
  <c r="V331" i="3"/>
  <c r="M331" i="3"/>
  <c r="F328" i="3"/>
  <c r="G325" i="3"/>
  <c r="E325" i="3"/>
  <c r="H323" i="3"/>
  <c r="I323" i="3" s="1"/>
  <c r="I322" i="3"/>
  <c r="H322" i="3"/>
  <c r="H321" i="3"/>
  <c r="I321" i="3" s="1"/>
  <c r="O320" i="3"/>
  <c r="I320" i="3"/>
  <c r="H320" i="3"/>
  <c r="H319" i="3"/>
  <c r="I319" i="3" s="1"/>
  <c r="T318" i="3"/>
  <c r="S318" i="3"/>
  <c r="R318" i="3"/>
  <c r="Q318" i="3"/>
  <c r="P318" i="3"/>
  <c r="O318" i="3"/>
  <c r="G318" i="3"/>
  <c r="E318" i="3"/>
  <c r="E328" i="3" s="1"/>
  <c r="R317" i="3" s="1"/>
  <c r="Q317" i="3"/>
  <c r="Q320" i="3" s="1"/>
  <c r="P317" i="3"/>
  <c r="O317" i="3"/>
  <c r="H317" i="3"/>
  <c r="W315" i="3"/>
  <c r="V315" i="3"/>
  <c r="U315" i="3"/>
  <c r="S315" i="3"/>
  <c r="R315" i="3"/>
  <c r="Q315" i="3"/>
  <c r="P315" i="3"/>
  <c r="O315" i="3"/>
  <c r="U314" i="3"/>
  <c r="R314" i="3"/>
  <c r="Q314" i="3"/>
  <c r="P314" i="3"/>
  <c r="O314" i="3"/>
  <c r="I314" i="3"/>
  <c r="H314" i="3"/>
  <c r="G314" i="3"/>
  <c r="F314" i="3"/>
  <c r="E314" i="3"/>
  <c r="V312" i="3"/>
  <c r="M312" i="3"/>
  <c r="G309" i="3"/>
  <c r="U305" i="3" s="1"/>
  <c r="U307" i="3" s="1"/>
  <c r="F309" i="3"/>
  <c r="E309" i="3"/>
  <c r="R307" i="3"/>
  <c r="I306" i="3"/>
  <c r="I309" i="3" s="1"/>
  <c r="W305" i="3" s="1"/>
  <c r="W307" i="3" s="1"/>
  <c r="H306" i="3"/>
  <c r="H309" i="3" s="1"/>
  <c r="V305" i="3" s="1"/>
  <c r="V307" i="3" s="1"/>
  <c r="T305" i="3"/>
  <c r="T307" i="3" s="1"/>
  <c r="R305" i="3"/>
  <c r="S305" i="3" s="1"/>
  <c r="S307" i="3" s="1"/>
  <c r="Q305" i="3"/>
  <c r="Q307" i="3" s="1"/>
  <c r="P305" i="3"/>
  <c r="P307" i="3" s="1"/>
  <c r="O305" i="3"/>
  <c r="O307" i="3" s="1"/>
  <c r="W302" i="3"/>
  <c r="V302" i="3"/>
  <c r="U302" i="3"/>
  <c r="S302" i="3"/>
  <c r="R302" i="3"/>
  <c r="Q302" i="3"/>
  <c r="P302" i="3"/>
  <c r="O302" i="3"/>
  <c r="U301" i="3"/>
  <c r="R301" i="3"/>
  <c r="Q301" i="3"/>
  <c r="P301" i="3"/>
  <c r="O301" i="3"/>
  <c r="I301" i="3"/>
  <c r="H301" i="3"/>
  <c r="G301" i="3"/>
  <c r="F301" i="3"/>
  <c r="E301" i="3"/>
  <c r="V299" i="3"/>
  <c r="M299" i="3"/>
  <c r="G289" i="3"/>
  <c r="F289" i="3"/>
  <c r="E289" i="3"/>
  <c r="O288" i="3"/>
  <c r="H287" i="3"/>
  <c r="I287" i="3" s="1"/>
  <c r="H286" i="3"/>
  <c r="I286" i="3" s="1"/>
  <c r="U285" i="3"/>
  <c r="U288" i="3" s="1"/>
  <c r="T285" i="3"/>
  <c r="T288" i="3" s="1"/>
  <c r="R285" i="3"/>
  <c r="Q285" i="3"/>
  <c r="Q288" i="3" s="1"/>
  <c r="P285" i="3"/>
  <c r="P288" i="3" s="1"/>
  <c r="O285" i="3"/>
  <c r="H285" i="3"/>
  <c r="H289" i="3" s="1"/>
  <c r="V285" i="3" s="1"/>
  <c r="V288" i="3" s="1"/>
  <c r="W283" i="3"/>
  <c r="V283" i="3"/>
  <c r="U283" i="3"/>
  <c r="S283" i="3"/>
  <c r="R283" i="3"/>
  <c r="Q283" i="3"/>
  <c r="P283" i="3"/>
  <c r="O283" i="3"/>
  <c r="I283" i="3"/>
  <c r="U282" i="3"/>
  <c r="R282" i="3"/>
  <c r="Q282" i="3"/>
  <c r="P282" i="3"/>
  <c r="O282" i="3"/>
  <c r="I282" i="3"/>
  <c r="H282" i="3"/>
  <c r="G282" i="3"/>
  <c r="F282" i="3"/>
  <c r="E282" i="3"/>
  <c r="V280" i="3"/>
  <c r="M280" i="3"/>
  <c r="F277" i="3"/>
  <c r="T269" i="3" s="1"/>
  <c r="T272" i="3" s="1"/>
  <c r="H274" i="3"/>
  <c r="I274" i="3" s="1"/>
  <c r="O272" i="3"/>
  <c r="G272" i="3"/>
  <c r="H272" i="3" s="1"/>
  <c r="I272" i="3" s="1"/>
  <c r="E272" i="3"/>
  <c r="G271" i="3"/>
  <c r="H271" i="3" s="1"/>
  <c r="I271" i="3" s="1"/>
  <c r="E271" i="3"/>
  <c r="T270" i="3"/>
  <c r="Q270" i="3"/>
  <c r="P270" i="3"/>
  <c r="O270" i="3"/>
  <c r="G270" i="3"/>
  <c r="H270" i="3" s="1"/>
  <c r="I270" i="3" s="1"/>
  <c r="E270" i="3"/>
  <c r="Q269" i="3"/>
  <c r="Q272" i="3" s="1"/>
  <c r="P269" i="3"/>
  <c r="O269" i="3"/>
  <c r="H269" i="3"/>
  <c r="G269" i="3"/>
  <c r="G277" i="3" s="1"/>
  <c r="E269" i="3"/>
  <c r="W267" i="3"/>
  <c r="V267" i="3"/>
  <c r="U267" i="3"/>
  <c r="S267" i="3"/>
  <c r="R267" i="3"/>
  <c r="Q267" i="3"/>
  <c r="P267" i="3"/>
  <c r="O267" i="3"/>
  <c r="U266" i="3"/>
  <c r="R266" i="3"/>
  <c r="Q266" i="3"/>
  <c r="P266" i="3"/>
  <c r="O266" i="3"/>
  <c r="I266" i="3"/>
  <c r="H266" i="3"/>
  <c r="G266" i="3"/>
  <c r="F266" i="3"/>
  <c r="E266" i="3"/>
  <c r="V264" i="3"/>
  <c r="M264" i="3"/>
  <c r="F261" i="3"/>
  <c r="E261" i="3"/>
  <c r="R257" i="3" s="1"/>
  <c r="T260" i="3"/>
  <c r="P260" i="3"/>
  <c r="G259" i="3"/>
  <c r="E259" i="3"/>
  <c r="T257" i="3"/>
  <c r="Q257" i="3"/>
  <c r="Q260" i="3" s="1"/>
  <c r="P257" i="3"/>
  <c r="O257" i="3"/>
  <c r="O260" i="3" s="1"/>
  <c r="W255" i="3"/>
  <c r="V255" i="3"/>
  <c r="U255" i="3"/>
  <c r="S255" i="3"/>
  <c r="R255" i="3"/>
  <c r="Q255" i="3"/>
  <c r="P255" i="3"/>
  <c r="O255" i="3"/>
  <c r="U254" i="3"/>
  <c r="R254" i="3"/>
  <c r="Q254" i="3"/>
  <c r="P254" i="3"/>
  <c r="O254" i="3"/>
  <c r="I254" i="3"/>
  <c r="H254" i="3"/>
  <c r="G254" i="3"/>
  <c r="F254" i="3"/>
  <c r="E254" i="3"/>
  <c r="V252" i="3"/>
  <c r="M252" i="3"/>
  <c r="E250" i="3"/>
  <c r="R246" i="3" s="1"/>
  <c r="T248" i="3"/>
  <c r="P248" i="3"/>
  <c r="H248" i="3"/>
  <c r="I248" i="3" s="1"/>
  <c r="I247" i="3"/>
  <c r="H247" i="3"/>
  <c r="U246" i="3"/>
  <c r="U248" i="3" s="1"/>
  <c r="Q246" i="3"/>
  <c r="Q248" i="3" s="1"/>
  <c r="P246" i="3"/>
  <c r="O246" i="3"/>
  <c r="O248" i="3" s="1"/>
  <c r="H246" i="3"/>
  <c r="I246" i="3" s="1"/>
  <c r="G245" i="3"/>
  <c r="G250" i="3" s="1"/>
  <c r="F245" i="3"/>
  <c r="F250" i="3" s="1"/>
  <c r="T246" i="3" s="1"/>
  <c r="E245" i="3"/>
  <c r="W243" i="3"/>
  <c r="V243" i="3"/>
  <c r="U243" i="3"/>
  <c r="S243" i="3"/>
  <c r="R243" i="3"/>
  <c r="Q243" i="3"/>
  <c r="P243" i="3"/>
  <c r="O243" i="3"/>
  <c r="U242" i="3"/>
  <c r="R242" i="3"/>
  <c r="Q242" i="3"/>
  <c r="P242" i="3"/>
  <c r="O242" i="3"/>
  <c r="I242" i="3"/>
  <c r="H242" i="3"/>
  <c r="G242" i="3"/>
  <c r="F242" i="3"/>
  <c r="E242" i="3"/>
  <c r="V240" i="3"/>
  <c r="M240" i="3"/>
  <c r="F235" i="3"/>
  <c r="O233" i="3"/>
  <c r="I233" i="3"/>
  <c r="H233" i="3"/>
  <c r="H232" i="3"/>
  <c r="I232" i="3" s="1"/>
  <c r="T231" i="3"/>
  <c r="T233" i="3" s="1"/>
  <c r="Q231" i="3"/>
  <c r="Q233" i="3" s="1"/>
  <c r="P231" i="3"/>
  <c r="P233" i="3" s="1"/>
  <c r="O231" i="3"/>
  <c r="G231" i="3"/>
  <c r="H231" i="3" s="1"/>
  <c r="I231" i="3" s="1"/>
  <c r="E231" i="3"/>
  <c r="G230" i="3"/>
  <c r="E230" i="3"/>
  <c r="E235" i="3" s="1"/>
  <c r="R231" i="3" s="1"/>
  <c r="W228" i="3"/>
  <c r="V228" i="3"/>
  <c r="U228" i="3"/>
  <c r="S228" i="3"/>
  <c r="R228" i="3"/>
  <c r="Q228" i="3"/>
  <c r="P228" i="3"/>
  <c r="O228" i="3"/>
  <c r="U227" i="3"/>
  <c r="R227" i="3"/>
  <c r="Q227" i="3"/>
  <c r="P227" i="3"/>
  <c r="O227" i="3"/>
  <c r="I227" i="3"/>
  <c r="H227" i="3"/>
  <c r="G227" i="3"/>
  <c r="F227" i="3"/>
  <c r="E227" i="3"/>
  <c r="V225" i="3"/>
  <c r="M225" i="3"/>
  <c r="I219" i="3"/>
  <c r="H219" i="3"/>
  <c r="G219" i="3"/>
  <c r="E219" i="3"/>
  <c r="O217" i="3"/>
  <c r="I217" i="3"/>
  <c r="H217" i="3"/>
  <c r="H216" i="3"/>
  <c r="I216" i="3" s="1"/>
  <c r="Q215" i="3"/>
  <c r="Q217" i="3" s="1"/>
  <c r="P215" i="3"/>
  <c r="P217" i="3" s="1"/>
  <c r="O215" i="3"/>
  <c r="G215" i="3"/>
  <c r="E215" i="3"/>
  <c r="E222" i="3" s="1"/>
  <c r="R215" i="3" s="1"/>
  <c r="H214" i="3"/>
  <c r="I214" i="3" s="1"/>
  <c r="F214" i="3"/>
  <c r="F222" i="3" s="1"/>
  <c r="T215" i="3" s="1"/>
  <c r="T217" i="3" s="1"/>
  <c r="W212" i="3"/>
  <c r="V212" i="3"/>
  <c r="U212" i="3"/>
  <c r="S212" i="3"/>
  <c r="R212" i="3"/>
  <c r="Q212" i="3"/>
  <c r="P212" i="3"/>
  <c r="O212" i="3"/>
  <c r="U211" i="3"/>
  <c r="R211" i="3"/>
  <c r="Q211" i="3"/>
  <c r="P211" i="3"/>
  <c r="O211" i="3"/>
  <c r="I211" i="3"/>
  <c r="H211" i="3"/>
  <c r="G211" i="3"/>
  <c r="F211" i="3"/>
  <c r="E211" i="3"/>
  <c r="V209" i="3"/>
  <c r="M209" i="3"/>
  <c r="G206" i="3"/>
  <c r="U202" i="3" s="1"/>
  <c r="U205" i="3" s="1"/>
  <c r="F206" i="3"/>
  <c r="T202" i="3" s="1"/>
  <c r="T205" i="3" s="1"/>
  <c r="I204" i="3"/>
  <c r="I206" i="3" s="1"/>
  <c r="W202" i="3" s="1"/>
  <c r="W205" i="3" s="1"/>
  <c r="H204" i="3"/>
  <c r="H206" i="3" s="1"/>
  <c r="V202" i="3" s="1"/>
  <c r="V205" i="3" s="1"/>
  <c r="E204" i="3"/>
  <c r="E206" i="3" s="1"/>
  <c r="R202" i="3" s="1"/>
  <c r="Q202" i="3"/>
  <c r="Q205" i="3" s="1"/>
  <c r="P202" i="3"/>
  <c r="P205" i="3" s="1"/>
  <c r="O202" i="3"/>
  <c r="O205" i="3" s="1"/>
  <c r="W200" i="3"/>
  <c r="V200" i="3"/>
  <c r="U200" i="3"/>
  <c r="S200" i="3"/>
  <c r="R200" i="3"/>
  <c r="Q200" i="3"/>
  <c r="P200" i="3"/>
  <c r="O200" i="3"/>
  <c r="E200" i="3"/>
  <c r="U199" i="3"/>
  <c r="R199" i="3"/>
  <c r="Q199" i="3"/>
  <c r="P199" i="3"/>
  <c r="O199" i="3"/>
  <c r="I199" i="3"/>
  <c r="H199" i="3"/>
  <c r="G199" i="3"/>
  <c r="F199" i="3"/>
  <c r="E199" i="3"/>
  <c r="V197" i="3"/>
  <c r="M197" i="3"/>
  <c r="G194" i="3"/>
  <c r="F194" i="3"/>
  <c r="H191" i="3"/>
  <c r="I191" i="3" s="1"/>
  <c r="W187" i="3" s="1"/>
  <c r="I189" i="3"/>
  <c r="H189" i="3"/>
  <c r="H188" i="3"/>
  <c r="I188" i="3" s="1"/>
  <c r="V187" i="3"/>
  <c r="U187" i="3"/>
  <c r="T187" i="3"/>
  <c r="S187" i="3"/>
  <c r="R187" i="3"/>
  <c r="Q187" i="3"/>
  <c r="P187" i="3"/>
  <c r="O187" i="3"/>
  <c r="H187" i="3"/>
  <c r="I187" i="3" s="1"/>
  <c r="U186" i="3"/>
  <c r="U189" i="3" s="1"/>
  <c r="S186" i="3"/>
  <c r="S189" i="3" s="1"/>
  <c r="Q186" i="3"/>
  <c r="Q189" i="3" s="1"/>
  <c r="P186" i="3"/>
  <c r="O186" i="3"/>
  <c r="O189" i="3" s="1"/>
  <c r="I186" i="3"/>
  <c r="I194" i="3" s="1"/>
  <c r="W186" i="3" s="1"/>
  <c r="W189" i="3" s="1"/>
  <c r="H186" i="3"/>
  <c r="E186" i="3"/>
  <c r="E194" i="3" s="1"/>
  <c r="R186" i="3" s="1"/>
  <c r="R189" i="3" s="1"/>
  <c r="W184" i="3"/>
  <c r="V184" i="3"/>
  <c r="U184" i="3"/>
  <c r="S184" i="3"/>
  <c r="R184" i="3"/>
  <c r="Q184" i="3"/>
  <c r="P184" i="3"/>
  <c r="O184" i="3"/>
  <c r="I184" i="3"/>
  <c r="U183" i="3"/>
  <c r="R183" i="3"/>
  <c r="Q183" i="3"/>
  <c r="P183" i="3"/>
  <c r="O183" i="3"/>
  <c r="I183" i="3"/>
  <c r="H183" i="3"/>
  <c r="G183" i="3"/>
  <c r="F183" i="3"/>
  <c r="E183" i="3"/>
  <c r="V181" i="3"/>
  <c r="M181" i="3"/>
  <c r="F176" i="3"/>
  <c r="T171" i="3" s="1"/>
  <c r="T174" i="3" s="1"/>
  <c r="E176" i="3"/>
  <c r="U174" i="3"/>
  <c r="Q174" i="3"/>
  <c r="H173" i="3"/>
  <c r="I173" i="3" s="1"/>
  <c r="W172" i="3" s="1"/>
  <c r="G173" i="3"/>
  <c r="G176" i="3" s="1"/>
  <c r="U171" i="3" s="1"/>
  <c r="E173" i="3"/>
  <c r="V172" i="3"/>
  <c r="U172" i="3"/>
  <c r="T172" i="3"/>
  <c r="R172" i="3"/>
  <c r="Q172" i="3"/>
  <c r="P172" i="3"/>
  <c r="O172" i="3"/>
  <c r="W171" i="3"/>
  <c r="W174" i="3" s="1"/>
  <c r="Q171" i="3"/>
  <c r="P171" i="3"/>
  <c r="P174" i="3" s="1"/>
  <c r="O171" i="3"/>
  <c r="O174" i="3" s="1"/>
  <c r="I171" i="3"/>
  <c r="I176" i="3" s="1"/>
  <c r="H171" i="3"/>
  <c r="H176" i="3" s="1"/>
  <c r="W169" i="3"/>
  <c r="V169" i="3"/>
  <c r="U169" i="3"/>
  <c r="S169" i="3"/>
  <c r="R169" i="3"/>
  <c r="Q169" i="3"/>
  <c r="P169" i="3"/>
  <c r="O169" i="3"/>
  <c r="U168" i="3"/>
  <c r="R168" i="3"/>
  <c r="Q168" i="3"/>
  <c r="P168" i="3"/>
  <c r="O168" i="3"/>
  <c r="I168" i="3"/>
  <c r="H168" i="3"/>
  <c r="G168" i="3"/>
  <c r="F168" i="3"/>
  <c r="E168" i="3"/>
  <c r="V166" i="3"/>
  <c r="M166" i="3"/>
  <c r="F163" i="3"/>
  <c r="E163" i="3"/>
  <c r="P162" i="3"/>
  <c r="H161" i="3"/>
  <c r="I161" i="3" s="1"/>
  <c r="I160" i="3"/>
  <c r="I163" i="3" s="1"/>
  <c r="W159" i="3" s="1"/>
  <c r="W162" i="3" s="1"/>
  <c r="H160" i="3"/>
  <c r="H163" i="3" s="1"/>
  <c r="G160" i="3"/>
  <c r="G163" i="3" s="1"/>
  <c r="E160" i="3"/>
  <c r="V159" i="3"/>
  <c r="V162" i="3" s="1"/>
  <c r="U159" i="3"/>
  <c r="U162" i="3" s="1"/>
  <c r="T159" i="3"/>
  <c r="T162" i="3" s="1"/>
  <c r="S159" i="3"/>
  <c r="S162" i="3" s="1"/>
  <c r="R159" i="3"/>
  <c r="R162" i="3" s="1"/>
  <c r="Q159" i="3"/>
  <c r="Q162" i="3" s="1"/>
  <c r="P159" i="3"/>
  <c r="O159" i="3"/>
  <c r="O162" i="3" s="1"/>
  <c r="W157" i="3"/>
  <c r="V157" i="3"/>
  <c r="U157" i="3"/>
  <c r="S157" i="3"/>
  <c r="R157" i="3"/>
  <c r="Q157" i="3"/>
  <c r="P157" i="3"/>
  <c r="O157" i="3"/>
  <c r="F157" i="3"/>
  <c r="U156" i="3"/>
  <c r="R156" i="3"/>
  <c r="Q156" i="3"/>
  <c r="P156" i="3"/>
  <c r="O156" i="3"/>
  <c r="I156" i="3"/>
  <c r="H156" i="3"/>
  <c r="G156" i="3"/>
  <c r="F156" i="3"/>
  <c r="E156" i="3"/>
  <c r="V154" i="3"/>
  <c r="M154" i="3"/>
  <c r="G151" i="3"/>
  <c r="F151" i="3"/>
  <c r="E151" i="3"/>
  <c r="R146" i="3" s="1"/>
  <c r="I149" i="3"/>
  <c r="H149" i="3"/>
  <c r="I148" i="3"/>
  <c r="H148" i="3"/>
  <c r="I147" i="3"/>
  <c r="H147" i="3"/>
  <c r="U146" i="3"/>
  <c r="U149" i="3" s="1"/>
  <c r="T146" i="3"/>
  <c r="T149" i="3" s="1"/>
  <c r="Q146" i="3"/>
  <c r="Q149" i="3" s="1"/>
  <c r="P146" i="3"/>
  <c r="P149" i="3" s="1"/>
  <c r="O146" i="3"/>
  <c r="O149" i="3" s="1"/>
  <c r="H146" i="3"/>
  <c r="H151" i="3" s="1"/>
  <c r="V146" i="3" s="1"/>
  <c r="V149" i="3" s="1"/>
  <c r="W144" i="3"/>
  <c r="V144" i="3"/>
  <c r="U144" i="3"/>
  <c r="S144" i="3"/>
  <c r="R144" i="3"/>
  <c r="Q144" i="3"/>
  <c r="P144" i="3"/>
  <c r="O144" i="3"/>
  <c r="F144" i="3"/>
  <c r="U143" i="3"/>
  <c r="R143" i="3"/>
  <c r="Q143" i="3"/>
  <c r="P143" i="3"/>
  <c r="O143" i="3"/>
  <c r="I143" i="3"/>
  <c r="H143" i="3"/>
  <c r="G143" i="3"/>
  <c r="F143" i="3"/>
  <c r="E143" i="3"/>
  <c r="V141" i="3"/>
  <c r="M141" i="3"/>
  <c r="G138" i="3"/>
  <c r="F138" i="3"/>
  <c r="H136" i="3"/>
  <c r="I136" i="3" s="1"/>
  <c r="I135" i="3"/>
  <c r="H135" i="3"/>
  <c r="G135" i="3"/>
  <c r="E135" i="3"/>
  <c r="I134" i="3"/>
  <c r="H134" i="3"/>
  <c r="H133" i="3"/>
  <c r="I133" i="3" s="1"/>
  <c r="I132" i="3"/>
  <c r="H132" i="3"/>
  <c r="G132" i="3"/>
  <c r="E132" i="3"/>
  <c r="I131" i="3"/>
  <c r="H131" i="3"/>
  <c r="I130" i="3"/>
  <c r="H130" i="3"/>
  <c r="I129" i="3"/>
  <c r="H129" i="3"/>
  <c r="I128" i="3"/>
  <c r="H128" i="3"/>
  <c r="U127" i="3"/>
  <c r="U130" i="3" s="1"/>
  <c r="T127" i="3"/>
  <c r="T130" i="3" s="1"/>
  <c r="Q127" i="3"/>
  <c r="Q130" i="3" s="1"/>
  <c r="P127" i="3"/>
  <c r="P130" i="3" s="1"/>
  <c r="O127" i="3"/>
  <c r="O130" i="3" s="1"/>
  <c r="H127" i="3"/>
  <c r="H138" i="3" s="1"/>
  <c r="V127" i="3" s="1"/>
  <c r="V130" i="3" s="1"/>
  <c r="G127" i="3"/>
  <c r="E127" i="3"/>
  <c r="E138" i="3" s="1"/>
  <c r="R127" i="3" s="1"/>
  <c r="W125" i="3"/>
  <c r="V125" i="3"/>
  <c r="U125" i="3"/>
  <c r="S125" i="3"/>
  <c r="R125" i="3"/>
  <c r="Q125" i="3"/>
  <c r="P125" i="3"/>
  <c r="O125" i="3"/>
  <c r="U124" i="3"/>
  <c r="R124" i="3"/>
  <c r="Q124" i="3"/>
  <c r="P124" i="3"/>
  <c r="O124" i="3"/>
  <c r="I124" i="3"/>
  <c r="H124" i="3"/>
  <c r="G124" i="3"/>
  <c r="F124" i="3"/>
  <c r="E124" i="3"/>
  <c r="V122" i="3"/>
  <c r="M122" i="3"/>
  <c r="F110" i="3"/>
  <c r="E110" i="3"/>
  <c r="R106" i="3" s="1"/>
  <c r="T109" i="3"/>
  <c r="P109" i="3"/>
  <c r="G108" i="3"/>
  <c r="H108" i="3" s="1"/>
  <c r="I108" i="3" s="1"/>
  <c r="E108" i="3"/>
  <c r="G107" i="3"/>
  <c r="H107" i="3" s="1"/>
  <c r="I107" i="3" s="1"/>
  <c r="E107" i="3"/>
  <c r="T106" i="3"/>
  <c r="Q106" i="3"/>
  <c r="Q109" i="3" s="1"/>
  <c r="P106" i="3"/>
  <c r="O106" i="3"/>
  <c r="O109" i="3" s="1"/>
  <c r="H106" i="3"/>
  <c r="G106" i="3"/>
  <c r="G110" i="3" s="1"/>
  <c r="U106" i="3" s="1"/>
  <c r="U109" i="3" s="1"/>
  <c r="E106" i="3"/>
  <c r="W104" i="3"/>
  <c r="V104" i="3"/>
  <c r="U104" i="3"/>
  <c r="S104" i="3"/>
  <c r="R104" i="3"/>
  <c r="Q104" i="3"/>
  <c r="P104" i="3"/>
  <c r="O104" i="3"/>
  <c r="U103" i="3"/>
  <c r="R103" i="3"/>
  <c r="Q103" i="3"/>
  <c r="P103" i="3"/>
  <c r="O103" i="3"/>
  <c r="I103" i="3"/>
  <c r="H103" i="3"/>
  <c r="G103" i="3"/>
  <c r="F103" i="3"/>
  <c r="E103" i="3"/>
  <c r="V101" i="3"/>
  <c r="M101" i="3"/>
  <c r="I98" i="3"/>
  <c r="F98" i="3"/>
  <c r="E98" i="3"/>
  <c r="T97" i="3"/>
  <c r="P97" i="3"/>
  <c r="H96" i="3"/>
  <c r="G96" i="3"/>
  <c r="H95" i="3"/>
  <c r="G95" i="3"/>
  <c r="T94" i="3"/>
  <c r="Q94" i="3"/>
  <c r="Q97" i="3" s="1"/>
  <c r="P94" i="3"/>
  <c r="O94" i="3"/>
  <c r="O97" i="3" s="1"/>
  <c r="G94" i="3"/>
  <c r="W92" i="3"/>
  <c r="V92" i="3"/>
  <c r="U92" i="3"/>
  <c r="S92" i="3"/>
  <c r="R92" i="3"/>
  <c r="Q92" i="3"/>
  <c r="P92" i="3"/>
  <c r="O92" i="3"/>
  <c r="F92" i="3"/>
  <c r="U91" i="3"/>
  <c r="R91" i="3"/>
  <c r="Q91" i="3"/>
  <c r="P91" i="3"/>
  <c r="O91" i="3"/>
  <c r="I91" i="3"/>
  <c r="H91" i="3"/>
  <c r="G91" i="3"/>
  <c r="F91" i="3"/>
  <c r="E91" i="3"/>
  <c r="V89" i="3"/>
  <c r="M89" i="3"/>
  <c r="I86" i="3"/>
  <c r="G86" i="3"/>
  <c r="F86" i="3"/>
  <c r="E86" i="3"/>
  <c r="T85" i="3"/>
  <c r="H84" i="3"/>
  <c r="H86" i="3" s="1"/>
  <c r="G84" i="3"/>
  <c r="T82" i="3"/>
  <c r="Q82" i="3"/>
  <c r="Q85" i="3" s="1"/>
  <c r="P82" i="3"/>
  <c r="P85" i="3" s="1"/>
  <c r="O82" i="3"/>
  <c r="O85" i="3" s="1"/>
  <c r="W80" i="3"/>
  <c r="V80" i="3"/>
  <c r="U80" i="3"/>
  <c r="S80" i="3"/>
  <c r="R80" i="3"/>
  <c r="Q80" i="3"/>
  <c r="P80" i="3"/>
  <c r="O80" i="3"/>
  <c r="H80" i="3"/>
  <c r="U79" i="3"/>
  <c r="R79" i="3"/>
  <c r="Q79" i="3"/>
  <c r="P79" i="3"/>
  <c r="O79" i="3"/>
  <c r="I79" i="3"/>
  <c r="H79" i="3"/>
  <c r="G79" i="3"/>
  <c r="F79" i="3"/>
  <c r="E79" i="3"/>
  <c r="V77" i="3"/>
  <c r="M77" i="3"/>
  <c r="O71" i="3"/>
  <c r="G70" i="3"/>
  <c r="F70" i="3"/>
  <c r="T68" i="3" s="1"/>
  <c r="T71" i="3" s="1"/>
  <c r="E70" i="3"/>
  <c r="R68" i="3" s="1"/>
  <c r="U68" i="3"/>
  <c r="U71" i="3" s="1"/>
  <c r="Q68" i="3"/>
  <c r="Q71" i="3" s="1"/>
  <c r="P68" i="3"/>
  <c r="P71" i="3" s="1"/>
  <c r="O68" i="3"/>
  <c r="H68" i="3"/>
  <c r="W66" i="3"/>
  <c r="V66" i="3"/>
  <c r="U66" i="3"/>
  <c r="S66" i="3"/>
  <c r="R66" i="3"/>
  <c r="Q66" i="3"/>
  <c r="P66" i="3"/>
  <c r="O66" i="3"/>
  <c r="F66" i="3"/>
  <c r="U65" i="3"/>
  <c r="R65" i="3"/>
  <c r="Q65" i="3"/>
  <c r="P65" i="3"/>
  <c r="O65" i="3"/>
  <c r="I65" i="3"/>
  <c r="H65" i="3"/>
  <c r="G65" i="3"/>
  <c r="F65" i="3"/>
  <c r="E65" i="3"/>
  <c r="V63" i="3"/>
  <c r="M63" i="3"/>
  <c r="G60" i="3"/>
  <c r="U53" i="3" s="1"/>
  <c r="U56" i="3" s="1"/>
  <c r="F60" i="3"/>
  <c r="E60" i="3"/>
  <c r="H57" i="3"/>
  <c r="T56" i="3"/>
  <c r="P56" i="3"/>
  <c r="I55" i="3"/>
  <c r="H55" i="3"/>
  <c r="U54" i="3"/>
  <c r="T54" i="3"/>
  <c r="S54" i="3"/>
  <c r="R54" i="3"/>
  <c r="Q54" i="3"/>
  <c r="Q56" i="3" s="1"/>
  <c r="P54" i="3"/>
  <c r="O54" i="3"/>
  <c r="O56" i="3" s="1"/>
  <c r="H54" i="3"/>
  <c r="I54" i="3" s="1"/>
  <c r="T53" i="3"/>
  <c r="R53" i="3"/>
  <c r="H53" i="3"/>
  <c r="I53" i="3" s="1"/>
  <c r="G53" i="3"/>
  <c r="W51" i="3"/>
  <c r="V51" i="3"/>
  <c r="U51" i="3"/>
  <c r="S51" i="3"/>
  <c r="R51" i="3"/>
  <c r="Q51" i="3"/>
  <c r="P51" i="3"/>
  <c r="O51" i="3"/>
  <c r="I51" i="3"/>
  <c r="E51" i="3"/>
  <c r="U50" i="3"/>
  <c r="R50" i="3"/>
  <c r="Q50" i="3"/>
  <c r="P50" i="3"/>
  <c r="O50" i="3"/>
  <c r="I50" i="3"/>
  <c r="H50" i="3"/>
  <c r="G50" i="3"/>
  <c r="F50" i="3"/>
  <c r="E50" i="3"/>
  <c r="V48" i="3"/>
  <c r="M48" i="3"/>
  <c r="F45" i="3"/>
  <c r="T36" i="3" s="1"/>
  <c r="T38" i="3" s="1"/>
  <c r="G42" i="3"/>
  <c r="H42" i="3" s="1"/>
  <c r="I42" i="3" s="1"/>
  <c r="E42" i="3"/>
  <c r="G40" i="3"/>
  <c r="H40" i="3" s="1"/>
  <c r="I40" i="3" s="1"/>
  <c r="E40" i="3"/>
  <c r="G39" i="3"/>
  <c r="H39" i="3" s="1"/>
  <c r="I39" i="3" s="1"/>
  <c r="E39" i="3"/>
  <c r="Q38" i="3"/>
  <c r="O38" i="3"/>
  <c r="H38" i="3"/>
  <c r="I38" i="3" s="1"/>
  <c r="H37" i="3"/>
  <c r="I37" i="3" s="1"/>
  <c r="G37" i="3"/>
  <c r="E37" i="3"/>
  <c r="Q36" i="3"/>
  <c r="P36" i="3"/>
  <c r="P38" i="3" s="1"/>
  <c r="O36" i="3"/>
  <c r="I36" i="3"/>
  <c r="H36" i="3"/>
  <c r="G35" i="3"/>
  <c r="H35" i="3" s="1"/>
  <c r="E35" i="3"/>
  <c r="W33" i="3"/>
  <c r="V33" i="3"/>
  <c r="U33" i="3"/>
  <c r="S33" i="3"/>
  <c r="R33" i="3"/>
  <c r="Q33" i="3"/>
  <c r="P33" i="3"/>
  <c r="O33" i="3"/>
  <c r="I33" i="3"/>
  <c r="E33" i="3"/>
  <c r="U32" i="3"/>
  <c r="R32" i="3"/>
  <c r="Q32" i="3"/>
  <c r="P32" i="3"/>
  <c r="O32" i="3"/>
  <c r="I32" i="3"/>
  <c r="H32" i="3"/>
  <c r="G32" i="3"/>
  <c r="F32" i="3"/>
  <c r="E32" i="3"/>
  <c r="V30" i="3"/>
  <c r="M30" i="3"/>
  <c r="F27" i="3"/>
  <c r="E27" i="3"/>
  <c r="Q25" i="3"/>
  <c r="O25" i="3"/>
  <c r="H25" i="3"/>
  <c r="I25" i="3" s="1"/>
  <c r="H24" i="3"/>
  <c r="I24" i="3" s="1"/>
  <c r="H23" i="3"/>
  <c r="I23" i="3" s="1"/>
  <c r="T22" i="3"/>
  <c r="T25" i="3" s="1"/>
  <c r="R22" i="3"/>
  <c r="S22" i="3" s="1"/>
  <c r="S25" i="3" s="1"/>
  <c r="Q22" i="3"/>
  <c r="P22" i="3"/>
  <c r="P25" i="3" s="1"/>
  <c r="O22" i="3"/>
  <c r="G22" i="3"/>
  <c r="W20" i="3"/>
  <c r="V20" i="3"/>
  <c r="U20" i="3"/>
  <c r="S20" i="3"/>
  <c r="R20" i="3"/>
  <c r="Q20" i="3"/>
  <c r="P20" i="3"/>
  <c r="O20" i="3"/>
  <c r="F20" i="3"/>
  <c r="U19" i="3"/>
  <c r="R19" i="3"/>
  <c r="Q19" i="3"/>
  <c r="P19" i="3"/>
  <c r="O19" i="3"/>
  <c r="I19" i="3"/>
  <c r="H19" i="3"/>
  <c r="G19" i="3"/>
  <c r="F19" i="3"/>
  <c r="E19" i="3"/>
  <c r="V17" i="3"/>
  <c r="M17" i="3"/>
  <c r="W450" i="3" s="1"/>
  <c r="G14" i="3"/>
  <c r="F14" i="3"/>
  <c r="E14" i="3"/>
  <c r="T13" i="3"/>
  <c r="I12" i="3"/>
  <c r="H12" i="3"/>
  <c r="I11" i="3"/>
  <c r="H11" i="3"/>
  <c r="T10" i="3"/>
  <c r="Q10" i="3"/>
  <c r="P10" i="3"/>
  <c r="O10" i="3"/>
  <c r="H10" i="3"/>
  <c r="I10" i="3" s="1"/>
  <c r="I14" i="3" s="1"/>
  <c r="W10" i="3" s="1"/>
  <c r="W8" i="3"/>
  <c r="V8" i="3"/>
  <c r="U8" i="3"/>
  <c r="S8" i="3"/>
  <c r="R8" i="3"/>
  <c r="Q8" i="3"/>
  <c r="P8" i="3"/>
  <c r="O8" i="3"/>
  <c r="I8" i="3"/>
  <c r="H8" i="3"/>
  <c r="G8" i="3"/>
  <c r="G228" i="3" s="1"/>
  <c r="F8" i="3"/>
  <c r="F212" i="3" s="1"/>
  <c r="E8" i="3"/>
  <c r="U7" i="3"/>
  <c r="R7" i="3"/>
  <c r="Q7" i="3"/>
  <c r="P7" i="3"/>
  <c r="O7" i="3"/>
  <c r="V5" i="3"/>
  <c r="M5" i="3"/>
  <c r="W13" i="3" l="1"/>
  <c r="O448" i="3"/>
  <c r="O13" i="3"/>
  <c r="G98" i="3"/>
  <c r="H94" i="3"/>
  <c r="H98" i="3" s="1"/>
  <c r="R94" i="3"/>
  <c r="R82" i="3"/>
  <c r="S146" i="3"/>
  <c r="S149" i="3" s="1"/>
  <c r="R149" i="3"/>
  <c r="S202" i="3"/>
  <c r="S205" i="3" s="1"/>
  <c r="R205" i="3"/>
  <c r="H420" i="3"/>
  <c r="H334" i="3"/>
  <c r="H361" i="3"/>
  <c r="H346" i="3"/>
  <c r="H315" i="3"/>
  <c r="H435" i="3"/>
  <c r="H400" i="3"/>
  <c r="H388" i="3"/>
  <c r="H283" i="3"/>
  <c r="H200" i="3"/>
  <c r="H184" i="3"/>
  <c r="H212" i="3"/>
  <c r="H302" i="3"/>
  <c r="H243" i="3"/>
  <c r="H228" i="3"/>
  <c r="H255" i="3"/>
  <c r="H51" i="3"/>
  <c r="H33" i="3"/>
  <c r="H125" i="3"/>
  <c r="H157" i="3"/>
  <c r="H144" i="3"/>
  <c r="H92" i="3"/>
  <c r="H66" i="3"/>
  <c r="H20" i="3"/>
  <c r="H169" i="3"/>
  <c r="H373" i="3"/>
  <c r="H267" i="3"/>
  <c r="G27" i="3"/>
  <c r="U22" i="3" s="1"/>
  <c r="U25" i="3" s="1"/>
  <c r="H22" i="3"/>
  <c r="E45" i="3"/>
  <c r="R36" i="3" s="1"/>
  <c r="H70" i="3"/>
  <c r="V68" i="3" s="1"/>
  <c r="V71" i="3" s="1"/>
  <c r="I68" i="3"/>
  <c r="I70" i="3" s="1"/>
  <c r="W68" i="3" s="1"/>
  <c r="W71" i="3" s="1"/>
  <c r="S127" i="3"/>
  <c r="S130" i="3" s="1"/>
  <c r="R130" i="3"/>
  <c r="H110" i="3"/>
  <c r="V106" i="3" s="1"/>
  <c r="V109" i="3" s="1"/>
  <c r="I106" i="3"/>
  <c r="I110" i="3" s="1"/>
  <c r="W106" i="3" s="1"/>
  <c r="W109" i="3" s="1"/>
  <c r="R109" i="3"/>
  <c r="S106" i="3"/>
  <c r="S109" i="3" s="1"/>
  <c r="R56" i="3"/>
  <c r="S53" i="3"/>
  <c r="S56" i="3" s="1"/>
  <c r="V54" i="3"/>
  <c r="I57" i="3"/>
  <c r="W54" i="3" s="1"/>
  <c r="H45" i="3"/>
  <c r="V36" i="3" s="1"/>
  <c r="V38" i="3" s="1"/>
  <c r="R71" i="3"/>
  <c r="S68" i="3"/>
  <c r="S71" i="3" s="1"/>
  <c r="W94" i="3"/>
  <c r="W97" i="3" s="1"/>
  <c r="W82" i="3"/>
  <c r="W85" i="3" s="1"/>
  <c r="U10" i="3"/>
  <c r="P449" i="3"/>
  <c r="I35" i="3"/>
  <c r="I45" i="3" s="1"/>
  <c r="W36" i="3" s="1"/>
  <c r="W38" i="3" s="1"/>
  <c r="I60" i="3"/>
  <c r="W53" i="3" s="1"/>
  <c r="W56" i="3" s="1"/>
  <c r="H104" i="3"/>
  <c r="S336" i="3"/>
  <c r="S339" i="3" s="1"/>
  <c r="R339" i="3"/>
  <c r="E361" i="3"/>
  <c r="E346" i="3"/>
  <c r="E315" i="3"/>
  <c r="E435" i="3"/>
  <c r="E400" i="3"/>
  <c r="E388" i="3"/>
  <c r="E373" i="3"/>
  <c r="E302" i="3"/>
  <c r="E212" i="3"/>
  <c r="E334" i="3"/>
  <c r="E243" i="3"/>
  <c r="E228" i="3"/>
  <c r="E420" i="3"/>
  <c r="E267" i="3"/>
  <c r="E255" i="3"/>
  <c r="E169" i="3"/>
  <c r="I361" i="3"/>
  <c r="I346" i="3"/>
  <c r="I315" i="3"/>
  <c r="I435" i="3"/>
  <c r="I400" i="3"/>
  <c r="I388" i="3"/>
  <c r="I373" i="3"/>
  <c r="I302" i="3"/>
  <c r="I334" i="3"/>
  <c r="I212" i="3"/>
  <c r="I420" i="3"/>
  <c r="I243" i="3"/>
  <c r="I228" i="3"/>
  <c r="I267" i="3"/>
  <c r="I255" i="3"/>
  <c r="I169" i="3"/>
  <c r="P448" i="3"/>
  <c r="H14" i="3"/>
  <c r="G20" i="3"/>
  <c r="R25" i="3"/>
  <c r="F33" i="3"/>
  <c r="G45" i="3"/>
  <c r="U36" i="3" s="1"/>
  <c r="U38" i="3" s="1"/>
  <c r="F51" i="3"/>
  <c r="H60" i="3"/>
  <c r="V53" i="3" s="1"/>
  <c r="V56" i="3" s="1"/>
  <c r="G66" i="3"/>
  <c r="E80" i="3"/>
  <c r="I80" i="3"/>
  <c r="G92" i="3"/>
  <c r="E104" i="3"/>
  <c r="I104" i="3"/>
  <c r="E125" i="3"/>
  <c r="I125" i="3"/>
  <c r="I127" i="3"/>
  <c r="I138" i="3" s="1"/>
  <c r="W127" i="3" s="1"/>
  <c r="W130" i="3" s="1"/>
  <c r="G144" i="3"/>
  <c r="I146" i="3"/>
  <c r="I151" i="3" s="1"/>
  <c r="W146" i="3" s="1"/>
  <c r="W149" i="3" s="1"/>
  <c r="G157" i="3"/>
  <c r="P189" i="3"/>
  <c r="I200" i="3"/>
  <c r="R217" i="3"/>
  <c r="S215" i="3"/>
  <c r="S217" i="3" s="1"/>
  <c r="R248" i="3"/>
  <c r="S246" i="3"/>
  <c r="S248" i="3" s="1"/>
  <c r="R260" i="3"/>
  <c r="S257" i="3"/>
  <c r="S260" i="3" s="1"/>
  <c r="E277" i="3"/>
  <c r="P272" i="3"/>
  <c r="H325" i="3"/>
  <c r="U318" i="3"/>
  <c r="R366" i="3"/>
  <c r="S363" i="3"/>
  <c r="S366" i="3" s="1"/>
  <c r="R405" i="3"/>
  <c r="S403" i="3"/>
  <c r="S405" i="3" s="1"/>
  <c r="R425" i="3"/>
  <c r="S422" i="3"/>
  <c r="S425" i="3" s="1"/>
  <c r="G435" i="3"/>
  <c r="R171" i="3"/>
  <c r="S172" i="3"/>
  <c r="G235" i="3"/>
  <c r="U231" i="3" s="1"/>
  <c r="U233" i="3" s="1"/>
  <c r="H230" i="3"/>
  <c r="Q448" i="3"/>
  <c r="P13" i="3"/>
  <c r="E451" i="3"/>
  <c r="E455" i="3" s="1"/>
  <c r="G33" i="3"/>
  <c r="G51" i="3"/>
  <c r="F80" i="3"/>
  <c r="F104" i="3"/>
  <c r="F125" i="3"/>
  <c r="V171" i="3"/>
  <c r="V174" i="3" s="1"/>
  <c r="H194" i="3"/>
  <c r="V186" i="3" s="1"/>
  <c r="V189" i="3" s="1"/>
  <c r="T186" i="3"/>
  <c r="T189" i="3" s="1"/>
  <c r="G222" i="3"/>
  <c r="U215" i="3" s="1"/>
  <c r="U217" i="3" s="1"/>
  <c r="H215" i="3"/>
  <c r="G261" i="3"/>
  <c r="U257" i="3" s="1"/>
  <c r="U260" i="3" s="1"/>
  <c r="H259" i="3"/>
  <c r="F435" i="3"/>
  <c r="F400" i="3"/>
  <c r="F388" i="3"/>
  <c r="F373" i="3"/>
  <c r="F302" i="3"/>
  <c r="F420" i="3"/>
  <c r="F334" i="3"/>
  <c r="F315" i="3"/>
  <c r="F243" i="3"/>
  <c r="F228" i="3"/>
  <c r="F267" i="3"/>
  <c r="F255" i="3"/>
  <c r="F169" i="3"/>
  <c r="F361" i="3"/>
  <c r="F346" i="3"/>
  <c r="F283" i="3"/>
  <c r="F200" i="3"/>
  <c r="F184" i="3"/>
  <c r="G373" i="3"/>
  <c r="G302" i="3"/>
  <c r="G420" i="3"/>
  <c r="G334" i="3"/>
  <c r="G361" i="3"/>
  <c r="G346" i="3"/>
  <c r="G315" i="3"/>
  <c r="G388" i="3"/>
  <c r="G267" i="3"/>
  <c r="G255" i="3"/>
  <c r="G169" i="3"/>
  <c r="G283" i="3"/>
  <c r="G200" i="3"/>
  <c r="G184" i="3"/>
  <c r="G400" i="3"/>
  <c r="G212" i="3"/>
  <c r="R10" i="3"/>
  <c r="Q13" i="3"/>
  <c r="F451" i="3"/>
  <c r="V450" i="3"/>
  <c r="R450" i="3"/>
  <c r="O449" i="3"/>
  <c r="U447" i="3"/>
  <c r="Q447" i="3"/>
  <c r="Q451" i="3" s="1"/>
  <c r="U450" i="3"/>
  <c r="Q450" i="3"/>
  <c r="R449" i="3"/>
  <c r="T447" i="3"/>
  <c r="P447" i="3"/>
  <c r="T450" i="3"/>
  <c r="P450" i="3"/>
  <c r="Q449" i="3"/>
  <c r="W447" i="3"/>
  <c r="S447" i="3"/>
  <c r="O447" i="3"/>
  <c r="S450" i="3"/>
  <c r="O450" i="3"/>
  <c r="T449" i="3"/>
  <c r="V447" i="3"/>
  <c r="E20" i="3"/>
  <c r="I20" i="3"/>
  <c r="E66" i="3"/>
  <c r="I66" i="3"/>
  <c r="G80" i="3"/>
  <c r="E92" i="3"/>
  <c r="I92" i="3"/>
  <c r="G104" i="3"/>
  <c r="G125" i="3"/>
  <c r="E144" i="3"/>
  <c r="I144" i="3"/>
  <c r="E157" i="3"/>
  <c r="I157" i="3"/>
  <c r="E184" i="3"/>
  <c r="R233" i="3"/>
  <c r="S231" i="3"/>
  <c r="S233" i="3" s="1"/>
  <c r="G243" i="3"/>
  <c r="H277" i="3"/>
  <c r="V270" i="3"/>
  <c r="I269" i="3"/>
  <c r="E283" i="3"/>
  <c r="I317" i="3"/>
  <c r="R447" i="3"/>
  <c r="U270" i="3"/>
  <c r="U269" i="3" s="1"/>
  <c r="U272" i="3" s="1"/>
  <c r="R320" i="3"/>
  <c r="S317" i="3"/>
  <c r="S320" i="3" s="1"/>
  <c r="T317" i="3"/>
  <c r="T320" i="3" s="1"/>
  <c r="R376" i="3"/>
  <c r="S376" i="3" s="1"/>
  <c r="E381" i="3"/>
  <c r="R375" i="3" s="1"/>
  <c r="H245" i="3"/>
  <c r="R270" i="3"/>
  <c r="S270" i="3" s="1"/>
  <c r="I285" i="3"/>
  <c r="I289" i="3" s="1"/>
  <c r="W285" i="3" s="1"/>
  <c r="W288" i="3" s="1"/>
  <c r="R288" i="3"/>
  <c r="S285" i="3"/>
  <c r="S288" i="3" s="1"/>
  <c r="P320" i="3"/>
  <c r="G328" i="3"/>
  <c r="U317" i="3" s="1"/>
  <c r="U320" i="3" s="1"/>
  <c r="H318" i="3"/>
  <c r="I318" i="3" s="1"/>
  <c r="I381" i="3"/>
  <c r="W375" i="3" s="1"/>
  <c r="W378" i="3" s="1"/>
  <c r="I443" i="3"/>
  <c r="W437" i="3" s="1"/>
  <c r="W440" i="3" s="1"/>
  <c r="R440" i="3"/>
  <c r="S437" i="3"/>
  <c r="S440" i="3" s="1"/>
  <c r="G408" i="3"/>
  <c r="U403" i="3" s="1"/>
  <c r="U405" i="3" s="1"/>
  <c r="H402" i="3"/>
  <c r="H352" i="3"/>
  <c r="V348" i="3" s="1"/>
  <c r="V351" i="3" s="1"/>
  <c r="I365" i="3"/>
  <c r="I367" i="3" s="1"/>
  <c r="W363" i="3" s="1"/>
  <c r="W366" i="3" s="1"/>
  <c r="H422" i="3"/>
  <c r="R378" i="3" l="1"/>
  <c r="S375" i="3"/>
  <c r="S378" i="3" s="1"/>
  <c r="H328" i="3"/>
  <c r="V269" i="3"/>
  <c r="V272" i="3" s="1"/>
  <c r="R448" i="3"/>
  <c r="R451" i="3" s="1"/>
  <c r="S10" i="3"/>
  <c r="R13" i="3"/>
  <c r="V10" i="3"/>
  <c r="R97" i="3"/>
  <c r="S94" i="3"/>
  <c r="S97" i="3" s="1"/>
  <c r="H427" i="3"/>
  <c r="V422" i="3" s="1"/>
  <c r="V425" i="3" s="1"/>
  <c r="I422" i="3"/>
  <c r="I427" i="3" s="1"/>
  <c r="W422" i="3" s="1"/>
  <c r="W425" i="3" s="1"/>
  <c r="H250" i="3"/>
  <c r="V246" i="3" s="1"/>
  <c r="V248" i="3" s="1"/>
  <c r="I245" i="3"/>
  <c r="I250" i="3" s="1"/>
  <c r="W246" i="3" s="1"/>
  <c r="W248" i="3" s="1"/>
  <c r="H261" i="3"/>
  <c r="V257" i="3" s="1"/>
  <c r="V260" i="3" s="1"/>
  <c r="I259" i="3"/>
  <c r="I261" i="3" s="1"/>
  <c r="W257" i="3" s="1"/>
  <c r="W260" i="3" s="1"/>
  <c r="I325" i="3"/>
  <c r="W318" i="3" s="1"/>
  <c r="V318" i="3"/>
  <c r="P451" i="3"/>
  <c r="I215" i="3"/>
  <c r="I222" i="3" s="1"/>
  <c r="W215" i="3" s="1"/>
  <c r="H222" i="3"/>
  <c r="V215" i="3" s="1"/>
  <c r="R269" i="3"/>
  <c r="T448" i="3"/>
  <c r="T451" i="3" s="1"/>
  <c r="U13" i="3"/>
  <c r="S36" i="3"/>
  <c r="R38" i="3"/>
  <c r="V94" i="3"/>
  <c r="V97" i="3" s="1"/>
  <c r="V82" i="3"/>
  <c r="V85" i="3" s="1"/>
  <c r="S82" i="3"/>
  <c r="S85" i="3" s="1"/>
  <c r="R85" i="3"/>
  <c r="H408" i="3"/>
  <c r="V403" i="3" s="1"/>
  <c r="V405" i="3" s="1"/>
  <c r="I402" i="3"/>
  <c r="I408" i="3" s="1"/>
  <c r="W403" i="3" s="1"/>
  <c r="W405" i="3" s="1"/>
  <c r="I277" i="3"/>
  <c r="W269" i="3" s="1"/>
  <c r="W272" i="3" s="1"/>
  <c r="W270" i="3"/>
  <c r="O451" i="3"/>
  <c r="U449" i="3"/>
  <c r="I230" i="3"/>
  <c r="I235" i="3" s="1"/>
  <c r="W231" i="3" s="1"/>
  <c r="W233" i="3" s="1"/>
  <c r="H235" i="3"/>
  <c r="V231" i="3" s="1"/>
  <c r="V233" i="3" s="1"/>
  <c r="R174" i="3"/>
  <c r="S171" i="3"/>
  <c r="S174" i="3" s="1"/>
  <c r="G451" i="3"/>
  <c r="H27" i="3"/>
  <c r="V22" i="3" s="1"/>
  <c r="V25" i="3" s="1"/>
  <c r="I22" i="3"/>
  <c r="I27" i="3" s="1"/>
  <c r="U94" i="3"/>
  <c r="U97" i="3" s="1"/>
  <c r="U82" i="3"/>
  <c r="U85" i="3" s="1"/>
  <c r="V317" i="3" l="1"/>
  <c r="V320" i="3" s="1"/>
  <c r="E457" i="3"/>
  <c r="G455" i="3"/>
  <c r="V217" i="3"/>
  <c r="V449" i="3"/>
  <c r="I328" i="3"/>
  <c r="W317" i="3" s="1"/>
  <c r="W320" i="3" s="1"/>
  <c r="H451" i="3"/>
  <c r="H455" i="3" s="1"/>
  <c r="W22" i="3"/>
  <c r="I451" i="3"/>
  <c r="S13" i="3"/>
  <c r="S38" i="3"/>
  <c r="S449" i="3"/>
  <c r="R272" i="3"/>
  <c r="S269" i="3"/>
  <c r="S272" i="3" s="1"/>
  <c r="V448" i="3"/>
  <c r="V451" i="3" s="1"/>
  <c r="V454" i="3" s="1"/>
  <c r="V13" i="3"/>
  <c r="U448" i="3"/>
  <c r="U451" i="3" s="1"/>
  <c r="W217" i="3"/>
  <c r="W449" i="3"/>
  <c r="W25" i="3" l="1"/>
  <c r="W448" i="3"/>
  <c r="W451" i="3" s="1"/>
  <c r="W454" i="3" s="1"/>
  <c r="U455" i="3"/>
  <c r="U459" i="3"/>
  <c r="S448" i="3"/>
  <c r="S451" i="3" s="1"/>
  <c r="S454" i="3" s="1"/>
  <c r="I455" i="3"/>
  <c r="U460" i="3" l="1"/>
  <c r="U454" i="3"/>
</calcChain>
</file>

<file path=xl/comments1.xml><?xml version="1.0" encoding="utf-8"?>
<comments xmlns="http://schemas.openxmlformats.org/spreadsheetml/2006/main">
  <authors>
    <author>Valued Acer Customer</author>
  </authors>
  <commentList>
    <comment ref="B459" authorId="0">
      <text>
        <r>
          <rPr>
            <b/>
            <sz val="8"/>
            <color indexed="81"/>
            <rFont val="Tahoma"/>
            <family val="2"/>
          </rPr>
          <t xml:space="preserve">Onthou Hoëmasbeligting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59" authorId="0">
      <text>
        <r>
          <rPr>
            <b/>
            <sz val="16"/>
            <color indexed="81"/>
            <rFont val="Tahoma"/>
            <family val="2"/>
          </rPr>
          <t>SIT COMMENT BY SUMMARY IN: ONDERHOUD SAL NIE VOLGENS OMSENDBRIEF WEES NIE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<sst xmlns="http://schemas.openxmlformats.org/spreadsheetml/2006/main" count="413" uniqueCount="108">
  <si>
    <t>Full Year Forecast</t>
  </si>
  <si>
    <t>Museum</t>
  </si>
  <si>
    <t>KAREEBERG MUNISIPALITEIT - ONDERHOUDSPLAN</t>
  </si>
  <si>
    <t>BEGRAAFPLAAS</t>
  </si>
  <si>
    <t>POS NO. 2</t>
  </si>
  <si>
    <t>Begroot</t>
  </si>
  <si>
    <t>Uitgawe</t>
  </si>
  <si>
    <t>Repairs and Maintenance 
by Expenditure Item</t>
  </si>
  <si>
    <t>Employee related costs</t>
  </si>
  <si>
    <t>Carnarvon</t>
  </si>
  <si>
    <t>omheining</t>
  </si>
  <si>
    <t>Other materials</t>
  </si>
  <si>
    <t>Vanwyksvlei</t>
  </si>
  <si>
    <t>Contracted Services</t>
  </si>
  <si>
    <t>Vosburg</t>
  </si>
  <si>
    <t>Other Expenditure</t>
  </si>
  <si>
    <t>Total Repairs and Maintenance Expenditure</t>
  </si>
  <si>
    <t>BEHUISING AMPTELIK</t>
  </si>
  <si>
    <t>POS NO. 4</t>
  </si>
  <si>
    <t>Huis</t>
  </si>
  <si>
    <t>Hutte</t>
  </si>
  <si>
    <t>BIBLIOTEEK</t>
  </si>
  <si>
    <t>POS NO. 16</t>
  </si>
  <si>
    <t>Openbare biblioteek</t>
  </si>
  <si>
    <t>Fotostaatmasjien</t>
  </si>
  <si>
    <t>Kareeberg biblioteek</t>
  </si>
  <si>
    <t>Voertuie</t>
  </si>
  <si>
    <t>BRANDWEERDIENS</t>
  </si>
  <si>
    <t>POS NO. 18</t>
  </si>
  <si>
    <t>BURGERLIKE BESKERMING</t>
  </si>
  <si>
    <t>POS NO. 20</t>
  </si>
  <si>
    <t>GESONDHEIDSDIENS</t>
  </si>
  <si>
    <t>POS NO. 24</t>
  </si>
  <si>
    <t>HOOFPAAIE</t>
  </si>
  <si>
    <t>POS NO. 26</t>
  </si>
  <si>
    <t>MEENT</t>
  </si>
  <si>
    <t>POS NO. 28</t>
  </si>
  <si>
    <t>MUNISIPALE GEBOUE</t>
  </si>
  <si>
    <t>POS NO. 30</t>
  </si>
  <si>
    <t>Kantoor</t>
  </si>
  <si>
    <t>Openbare toilette</t>
  </si>
  <si>
    <t>Werkswinkel</t>
  </si>
  <si>
    <t>Kommandosaal</t>
  </si>
  <si>
    <t>Gemeenskapsaal</t>
  </si>
  <si>
    <t>MUSEUM</t>
  </si>
  <si>
    <t>POS NO. 32</t>
  </si>
  <si>
    <t>Gedenksaal</t>
  </si>
  <si>
    <t>Toerismekantoor</t>
  </si>
  <si>
    <t>NATUURTUIN</t>
  </si>
  <si>
    <t>POS NO. 34</t>
  </si>
  <si>
    <t>onderhoud</t>
  </si>
  <si>
    <t>OPENBARE WERKE</t>
  </si>
  <si>
    <t>POS NO. 36</t>
  </si>
  <si>
    <t>PARKE,OOPRUIMTES EN SPORTGRONDE</t>
  </si>
  <si>
    <t>POS NO. 38</t>
  </si>
  <si>
    <t>Sportgronde</t>
  </si>
  <si>
    <t>Tennisbane</t>
  </si>
  <si>
    <t>SKUT</t>
  </si>
  <si>
    <t>POS NO. 42</t>
  </si>
  <si>
    <t>BEGROTING EN TESOURIE</t>
  </si>
  <si>
    <t>POS NO. 44</t>
  </si>
  <si>
    <t>Rekenaar</t>
  </si>
  <si>
    <t>Toerusting</t>
  </si>
  <si>
    <t>KORPORATIEWE DIESTE</t>
  </si>
  <si>
    <t>POS NO. 45</t>
  </si>
  <si>
    <t>Risograaf</t>
  </si>
  <si>
    <t>STRATE</t>
  </si>
  <si>
    <t>POS NO. 46</t>
  </si>
  <si>
    <t>Landelik</t>
  </si>
  <si>
    <t>SWEMBAD</t>
  </si>
  <si>
    <t>POS NO. 48</t>
  </si>
  <si>
    <t>VERKEER EN LISENSIëRING</t>
  </si>
  <si>
    <t>POS NO. 50</t>
  </si>
  <si>
    <t>Toetsstasie</t>
  </si>
  <si>
    <t>Verkeerstekens</t>
  </si>
  <si>
    <t>VLIEGVELD</t>
  </si>
  <si>
    <t>POS NO. 52</t>
  </si>
  <si>
    <t>VULLISVERWYDERING</t>
  </si>
  <si>
    <t>POS NO. 53</t>
  </si>
  <si>
    <t>SANITASIE EN REINIGING</t>
  </si>
  <si>
    <t>POS NO. 54</t>
  </si>
  <si>
    <t>Pompe</t>
  </si>
  <si>
    <t>Onderhoud</t>
  </si>
  <si>
    <t>Netwerk</t>
  </si>
  <si>
    <t>Oksidasiedamme</t>
  </si>
  <si>
    <t>Pompstasies</t>
  </si>
  <si>
    <t>VERPLEGINGSDIENSTE</t>
  </si>
  <si>
    <t>POS NO. 55</t>
  </si>
  <si>
    <t>WOONWAPARK</t>
  </si>
  <si>
    <t>POS NO. 56</t>
  </si>
  <si>
    <t>SLAGPALE</t>
  </si>
  <si>
    <t>POS NO. 57</t>
  </si>
  <si>
    <t>ELEKTRISITEIT: ADMINISTRASIE</t>
  </si>
  <si>
    <t>POS NO. 60</t>
  </si>
  <si>
    <t>ELEKTRISITEIT: OPWEKKING</t>
  </si>
  <si>
    <t>POS NO. 62</t>
  </si>
  <si>
    <t>ELEKTRISITEIT: VERSPREIDING</t>
  </si>
  <si>
    <t>POS NO. 64</t>
  </si>
  <si>
    <t>WATERVERSPREIDING</t>
  </si>
  <si>
    <t>POS NO. 66</t>
  </si>
  <si>
    <t>Leivore</t>
  </si>
  <si>
    <t>WATERVOORSIENING</t>
  </si>
  <si>
    <t>POS NO. 68</t>
  </si>
  <si>
    <t>Boland Fire - Brandblussers</t>
  </si>
  <si>
    <t>Pypleiding</t>
  </si>
  <si>
    <t>Afrox - Silinderhuur</t>
  </si>
  <si>
    <t>Ontsoutingsaanleg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</si>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</sst>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43" formatCode="_ * #,##0.00_ ;_ * \-#,##0.00_ ;_ * &quot;-&quot;??_ ;_ @_ "/>
    <numFmt numFmtId="164" formatCode="_ [$R-1C09]\ * #,##0.00_ ;_ [$R-1C09]\ * \-#,##0.00_ ;_ [$R-1C09]\ * &quot;-&quot;??_ ;_ @_ "/>
    <numFmt numFmtId="166" formatCode="_(* #,##0_);_(* \(#,##0\);_(* &quot;-&quot;_);_(@_)"/>
  </numFmts>
  <fonts count="12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8"/>
      <name val="Arial Narrow"/>
      <family val="2"/>
    </font>
    <font>
      <sz val="8"/>
      <name val="Arial Narrow"/>
      <family val="2"/>
    </font>
    <font>
      <b/>
      <u/>
      <sz val="12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u val="singleAccounting"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6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/>
  </cellStyleXfs>
  <cellXfs count="86">
    <xf numFmtId="0" fontId="0" fillId="0" borderId="0" xfId="0"/>
    <xf numFmtId="164" fontId="1" fillId="0" borderId="0" xfId="1"/>
    <xf numFmtId="164" fontId="2" fillId="0" borderId="5" xfId="1" applyFont="1" applyFill="1" applyBorder="1" applyAlignment="1">
      <alignment horizontal="center" vertical="center" wrapText="1"/>
    </xf>
    <xf numFmtId="164" fontId="2" fillId="0" borderId="6" xfId="1" applyFont="1" applyFill="1" applyBorder="1" applyAlignment="1">
      <alignment horizontal="center" vertical="center" wrapText="1"/>
    </xf>
    <xf numFmtId="17" fontId="2" fillId="0" borderId="7" xfId="1" applyNumberFormat="1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2" fillId="0" borderId="10" xfId="1" applyFont="1" applyFill="1" applyBorder="1" applyAlignment="1">
      <alignment horizontal="center" vertical="center" wrapText="1"/>
    </xf>
    <xf numFmtId="164" fontId="2" fillId="0" borderId="11" xfId="1" applyFont="1" applyFill="1" applyBorder="1" applyAlignment="1">
      <alignment horizontal="center" vertical="center" wrapText="1"/>
    </xf>
    <xf numFmtId="164" fontId="2" fillId="0" borderId="12" xfId="1" applyFont="1" applyFill="1" applyBorder="1" applyAlignment="1">
      <alignment horizontal="center" vertical="center" wrapText="1"/>
    </xf>
    <xf numFmtId="164" fontId="1" fillId="0" borderId="0" xfId="1" applyFill="1"/>
    <xf numFmtId="164" fontId="4" fillId="0" borderId="0" xfId="1" applyFont="1"/>
    <xf numFmtId="0" fontId="1" fillId="0" borderId="0" xfId="1" applyNumberFormat="1"/>
    <xf numFmtId="164" fontId="5" fillId="0" borderId="0" xfId="1" applyFont="1"/>
    <xf numFmtId="164" fontId="6" fillId="0" borderId="0" xfId="1" applyFont="1" applyAlignment="1">
      <alignment horizontal="center"/>
    </xf>
    <xf numFmtId="166" fontId="3" fillId="0" borderId="13" xfId="1" applyNumberFormat="1" applyFont="1" applyFill="1" applyBorder="1"/>
    <xf numFmtId="164" fontId="6" fillId="0" borderId="0" xfId="1" quotePrefix="1" applyFont="1"/>
    <xf numFmtId="164" fontId="2" fillId="0" borderId="2" xfId="1" applyFont="1" applyFill="1" applyBorder="1" applyAlignment="1">
      <alignment horizontal="center" vertical="center" wrapText="1"/>
    </xf>
    <xf numFmtId="166" fontId="3" fillId="0" borderId="13" xfId="1" applyNumberFormat="1" applyFont="1" applyFill="1" applyBorder="1" applyProtection="1">
      <protection locked="0"/>
    </xf>
    <xf numFmtId="164" fontId="3" fillId="0" borderId="13" xfId="1" applyNumberFormat="1" applyFont="1" applyFill="1" applyBorder="1" applyAlignment="1">
      <alignment horizontal="left" indent="1"/>
    </xf>
    <xf numFmtId="164" fontId="3" fillId="0" borderId="0" xfId="1" applyNumberFormat="1" applyFont="1" applyFill="1" applyBorder="1"/>
    <xf numFmtId="164" fontId="2" fillId="0" borderId="15" xfId="1" applyFont="1" applyFill="1" applyBorder="1" applyAlignment="1">
      <alignment horizontal="center" vertical="center" wrapText="1"/>
    </xf>
    <xf numFmtId="164" fontId="2" fillId="0" borderId="4" xfId="1" applyFont="1" applyFill="1" applyBorder="1" applyAlignment="1">
      <alignment horizontal="center" vertical="center" wrapText="1"/>
    </xf>
    <xf numFmtId="164" fontId="2" fillId="0" borderId="16" xfId="1" applyFont="1" applyFill="1" applyBorder="1" applyAlignment="1">
      <alignment horizontal="center" vertical="center" wrapText="1"/>
    </xf>
    <xf numFmtId="164" fontId="2" fillId="0" borderId="17" xfId="1" applyFont="1" applyFill="1" applyBorder="1" applyAlignment="1">
      <alignment horizontal="center" vertical="center" wrapText="1"/>
    </xf>
    <xf numFmtId="164" fontId="2" fillId="0" borderId="18" xfId="1" applyFont="1" applyFill="1" applyBorder="1" applyAlignment="1">
      <alignment horizontal="center" vertical="center" wrapText="1"/>
    </xf>
    <xf numFmtId="41" fontId="1" fillId="0" borderId="0" xfId="1" applyNumberFormat="1"/>
    <xf numFmtId="164" fontId="3" fillId="0" borderId="19" xfId="1" applyNumberFormat="1" applyFont="1" applyFill="1" applyBorder="1"/>
    <xf numFmtId="166" fontId="3" fillId="0" borderId="19" xfId="1" applyNumberFormat="1" applyFont="1" applyFill="1" applyBorder="1" applyProtection="1">
      <protection locked="0"/>
    </xf>
    <xf numFmtId="166" fontId="3" fillId="0" borderId="20" xfId="1" applyNumberFormat="1" applyFont="1" applyFill="1" applyBorder="1" applyProtection="1">
      <protection locked="0"/>
    </xf>
    <xf numFmtId="166" fontId="3" fillId="0" borderId="21" xfId="1" applyNumberFormat="1" applyFont="1" applyFill="1" applyBorder="1" applyProtection="1">
      <protection locked="0"/>
    </xf>
    <xf numFmtId="166" fontId="3" fillId="0" borderId="22" xfId="1" applyNumberFormat="1" applyFont="1" applyFill="1" applyBorder="1" applyProtection="1">
      <protection locked="0"/>
    </xf>
    <xf numFmtId="166" fontId="3" fillId="0" borderId="23" xfId="1" applyNumberFormat="1" applyFont="1" applyFill="1" applyBorder="1" applyProtection="1">
      <protection locked="0"/>
    </xf>
    <xf numFmtId="166" fontId="3" fillId="0" borderId="24" xfId="1" applyNumberFormat="1" applyFont="1" applyFill="1" applyBorder="1" applyProtection="1">
      <protection locked="0"/>
    </xf>
    <xf numFmtId="166" fontId="3" fillId="0" borderId="25" xfId="1" applyNumberFormat="1" applyFont="1" applyFill="1" applyBorder="1" applyProtection="1">
      <protection locked="0"/>
    </xf>
    <xf numFmtId="166" fontId="3" fillId="0" borderId="26" xfId="1" applyNumberFormat="1" applyFont="1" applyFill="1" applyBorder="1" applyProtection="1">
      <protection locked="0"/>
    </xf>
    <xf numFmtId="166" fontId="3" fillId="0" borderId="27" xfId="1" applyNumberFormat="1" applyFont="1" applyFill="1" applyBorder="1" applyProtection="1">
      <protection locked="0"/>
    </xf>
    <xf numFmtId="166" fontId="3" fillId="0" borderId="28" xfId="1" applyNumberFormat="1" applyFont="1" applyFill="1" applyBorder="1" applyProtection="1">
      <protection locked="0"/>
    </xf>
    <xf numFmtId="41" fontId="1" fillId="0" borderId="0" xfId="1" applyNumberFormat="1" applyBorder="1"/>
    <xf numFmtId="41" fontId="1" fillId="0" borderId="29" xfId="1" applyNumberFormat="1" applyBorder="1"/>
    <xf numFmtId="164" fontId="2" fillId="0" borderId="1" xfId="1" applyNumberFormat="1" applyFont="1" applyFill="1" applyBorder="1"/>
    <xf numFmtId="164" fontId="3" fillId="0" borderId="30" xfId="1" applyNumberFormat="1" applyFont="1" applyFill="1" applyBorder="1" applyAlignment="1">
      <alignment horizontal="center"/>
    </xf>
    <xf numFmtId="166" fontId="3" fillId="0" borderId="30" xfId="1" applyNumberFormat="1" applyFont="1" applyFill="1" applyBorder="1"/>
    <xf numFmtId="166" fontId="3" fillId="0" borderId="10" xfId="1" applyNumberFormat="1" applyFont="1" applyFill="1" applyBorder="1"/>
    <xf numFmtId="166" fontId="3" fillId="0" borderId="9" xfId="1" applyNumberFormat="1" applyFont="1" applyFill="1" applyBorder="1"/>
    <xf numFmtId="166" fontId="3" fillId="0" borderId="31" xfId="1" applyNumberFormat="1" applyFont="1" applyFill="1" applyBorder="1"/>
    <xf numFmtId="166" fontId="3" fillId="0" borderId="32" xfId="1" applyNumberFormat="1" applyFont="1" applyFill="1" applyBorder="1"/>
    <xf numFmtId="41" fontId="1" fillId="0" borderId="33" xfId="1" applyNumberFormat="1" applyBorder="1"/>
    <xf numFmtId="164" fontId="1" fillId="0" borderId="0" xfId="1" applyBorder="1"/>
    <xf numFmtId="164" fontId="7" fillId="0" borderId="0" xfId="1" applyFont="1"/>
    <xf numFmtId="164" fontId="6" fillId="0" borderId="0" xfId="1" quotePrefix="1" applyFont="1" applyBorder="1"/>
    <xf numFmtId="164" fontId="6" fillId="0" borderId="0" xfId="1" quotePrefix="1" applyFont="1" applyAlignment="1">
      <alignment horizontal="center"/>
    </xf>
    <xf numFmtId="43" fontId="1" fillId="0" borderId="0" xfId="1" applyNumberFormat="1"/>
    <xf numFmtId="41" fontId="1" fillId="0" borderId="0" xfId="1" applyNumberFormat="1" applyFill="1"/>
    <xf numFmtId="41" fontId="8" fillId="0" borderId="0" xfId="1" quotePrefix="1" applyNumberFormat="1" applyFont="1"/>
    <xf numFmtId="41" fontId="8" fillId="0" borderId="0" xfId="1" applyNumberFormat="1" applyFont="1"/>
    <xf numFmtId="164" fontId="8" fillId="0" borderId="0" xfId="1" applyFont="1"/>
    <xf numFmtId="0" fontId="1" fillId="0" borderId="0" xfId="1" applyNumberFormat="1" applyFill="1"/>
    <xf numFmtId="164" fontId="5" fillId="0" borderId="0" xfId="1" applyFont="1" applyFill="1"/>
    <xf numFmtId="164" fontId="1" fillId="0" borderId="0" xfId="1" applyFill="1" applyBorder="1"/>
    <xf numFmtId="164" fontId="6" fillId="0" borderId="0" xfId="1" applyFont="1" applyFill="1" applyAlignment="1">
      <alignment horizontal="center"/>
    </xf>
    <xf numFmtId="164" fontId="6" fillId="0" borderId="0" xfId="1" quotePrefix="1" applyFont="1" applyFill="1" applyBorder="1"/>
    <xf numFmtId="164" fontId="6" fillId="0" borderId="0" xfId="1" quotePrefix="1" applyFont="1" applyFill="1" applyAlignment="1">
      <alignment horizontal="center"/>
    </xf>
    <xf numFmtId="164" fontId="6" fillId="0" borderId="0" xfId="1" quotePrefix="1" applyFont="1" applyFill="1"/>
    <xf numFmtId="164" fontId="8" fillId="0" borderId="0" xfId="1" applyFont="1" applyFill="1"/>
    <xf numFmtId="41" fontId="8" fillId="0" borderId="0" xfId="1" quotePrefix="1" applyNumberFormat="1" applyFont="1" applyFill="1"/>
    <xf numFmtId="41" fontId="1" fillId="0" borderId="0" xfId="1" applyNumberFormat="1" applyFill="1" applyBorder="1"/>
    <xf numFmtId="41" fontId="1" fillId="0" borderId="29" xfId="1" applyNumberFormat="1" applyFill="1" applyBorder="1"/>
    <xf numFmtId="41" fontId="1" fillId="0" borderId="33" xfId="1" applyNumberFormat="1" applyFill="1" applyBorder="1"/>
    <xf numFmtId="164" fontId="6" fillId="0" borderId="0" xfId="1" applyFont="1"/>
    <xf numFmtId="41" fontId="3" fillId="0" borderId="15" xfId="1" applyNumberFormat="1" applyFont="1" applyFill="1" applyBorder="1" applyAlignment="1">
      <alignment wrapText="1"/>
    </xf>
    <xf numFmtId="41" fontId="3" fillId="0" borderId="4" xfId="1" applyNumberFormat="1" applyFont="1" applyFill="1" applyBorder="1" applyAlignment="1">
      <alignment wrapText="1"/>
    </xf>
    <xf numFmtId="41" fontId="3" fillId="0" borderId="16" xfId="1" applyNumberFormat="1" applyFont="1" applyFill="1" applyBorder="1" applyAlignment="1">
      <alignment wrapText="1"/>
    </xf>
    <xf numFmtId="41" fontId="3" fillId="0" borderId="17" xfId="1" applyNumberFormat="1" applyFont="1" applyFill="1" applyBorder="1" applyAlignment="1">
      <alignment wrapText="1"/>
    </xf>
    <xf numFmtId="41" fontId="6" fillId="0" borderId="33" xfId="1" applyNumberFormat="1" applyFont="1" applyBorder="1"/>
    <xf numFmtId="10" fontId="1" fillId="0" borderId="0" xfId="1" applyNumberFormat="1"/>
    <xf numFmtId="10" fontId="6" fillId="0" borderId="0" xfId="1" applyNumberFormat="1" applyFont="1"/>
    <xf numFmtId="164" fontId="1" fillId="0" borderId="34" xfId="1" applyBorder="1"/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14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11" xfId="1" applyNumberFormat="1" applyFont="1" applyFill="1" applyBorder="1" applyAlignment="1">
      <alignment horizontal="center" vertical="center" wrapText="1"/>
    </xf>
    <xf numFmtId="164" fontId="2" fillId="0" borderId="5" xfId="1" applyFont="1" applyFill="1" applyBorder="1" applyAlignment="1">
      <alignment horizontal="center" vertical="center"/>
    </xf>
    <xf numFmtId="164" fontId="2" fillId="0" borderId="8" xfId="1" applyFont="1" applyFill="1" applyBorder="1" applyAlignment="1">
      <alignment horizontal="center" vertical="center"/>
    </xf>
    <xf numFmtId="164" fontId="2" fillId="0" borderId="5" xfId="1" applyFont="1" applyFill="1" applyBorder="1" applyAlignment="1">
      <alignment horizontal="center" vertical="center" wrapText="1"/>
    </xf>
    <xf numFmtId="164" fontId="2" fillId="0" borderId="8" xfId="1" applyFont="1" applyFill="1" applyBorder="1" applyAlignment="1">
      <alignment horizontal="center" vertical="center" wrapText="1"/>
    </xf>
    <xf numFmtId="164" fontId="2" fillId="0" borderId="7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excel\FINANSIES%202008-2009\Fin%20-%20State\Fin%20-%20State%202008%20-%202009\GRAP%20State%2008-09%20Final%20-%20Johan%20Jansen\STATE%201.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user\Application%20Data\Microsoft\Excel\Regulasie\A1%20Schedule%20-%20Ver%202.3.%20%20-%2002%20December%202010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User\My%20Documents\Werk\Mubesko%20Africa\Munisipaliteit\Piketberg\Bergrivier\Bedryf%2007-08%20Finaal%20b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/FINANSIES%202014-2015/Begroting/Begroting%202014%20-%202015/Draft%2031%20March%202014/Kareeberg%20Begroting%202014-201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excel\Nasionale%20tesourie\2010-11\Begroting%202010-2011\A1%20Schedule%20Municipal%20Budget%20-%20Ver%202-2%20-%20Kareeberg%20Municipality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d"/>
      <sheetName val="Alg"/>
      <sheetName val="VOORW"/>
      <sheetName val="Oudit"/>
      <sheetName val="Verslag"/>
      <sheetName val="Beleid"/>
      <sheetName val="Balans"/>
      <sheetName val="I_E"/>
      <sheetName val="C_FLOW"/>
      <sheetName val="AANT"/>
      <sheetName val="A"/>
      <sheetName val="B"/>
      <sheetName val="C"/>
      <sheetName val="D"/>
      <sheetName val="E"/>
      <sheetName val="F"/>
      <sheetName val="INK_UIT"/>
      <sheetName val="KAP"/>
      <sheetName val="bates verk"/>
      <sheetName val="PROEF 2"/>
      <sheetName val="VERLOF"/>
      <sheetName val="ADMIN"/>
      <sheetName val="KONTVL"/>
      <sheetName val="STA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a"/>
      <sheetName val="SA12b"/>
      <sheetName val="SA13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4d"/>
      <sheetName val="SA35"/>
      <sheetName val="SA36"/>
      <sheetName val="SA37"/>
      <sheetName val="NERF"/>
      <sheetName val="MSCOA"/>
      <sheetName val="Compliance assessment"/>
      <sheetName val="SA12 &amp;13"/>
      <sheetName val="Sheet1"/>
    </sheetNames>
    <sheetDataSet>
      <sheetData sheetId="0"/>
      <sheetData sheetId="1"/>
      <sheetData sheetId="2">
        <row r="2">
          <cell r="B2" t="str">
            <v>2009/10</v>
          </cell>
        </row>
        <row r="7">
          <cell r="B7" t="str">
            <v>2011/12 Medium Term Revenue &amp; Expenditure Framework</v>
          </cell>
        </row>
        <row r="11">
          <cell r="B11" t="str">
            <v>Pre-audit outcome</v>
          </cell>
        </row>
        <row r="14">
          <cell r="B14" t="str">
            <v>Full Year Forecast</v>
          </cell>
        </row>
        <row r="111">
          <cell r="B111" t="str">
            <v>Supporting Table SA1 Supportinging detail to 'Budgeted Financial Performance'</v>
          </cell>
        </row>
      </sheetData>
      <sheetData sheetId="3">
        <row r="2">
          <cell r="G2" t="str">
            <v>2010/11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A5" t="str">
            <v>Property rates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77">
          <cell r="C77">
            <v>415452</v>
          </cell>
        </row>
      </sheetData>
      <sheetData sheetId="54"/>
      <sheetData sheetId="55">
        <row r="77">
          <cell r="C77">
            <v>415452</v>
          </cell>
        </row>
      </sheetData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ek"/>
      <sheetName val="OPSOMMING"/>
      <sheetName val="INK_UITG"/>
      <sheetName val="PERS"/>
      <sheetName val="ADMIN"/>
      <sheetName val="sal_skaal"/>
      <sheetName val="Belas"/>
      <sheetName val="Debiteur Stats"/>
      <sheetName val="Tariewe"/>
      <sheetName val="Rek"/>
      <sheetName val="Kap gamap 113"/>
      <sheetName val="Kapita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ing"/>
      <sheetName val="Org structure"/>
      <sheetName val="Sheet6"/>
      <sheetName val="Sheet2"/>
      <sheetName val="Korbeeltjie"/>
      <sheetName val="Table of Contents"/>
      <sheetName val="Mayoral Budget Speech"/>
      <sheetName val="Budget resolutions"/>
      <sheetName val="Table of Contents (2)"/>
      <sheetName val="Mayoral Budget Speech (2)"/>
      <sheetName val="Budget resolutions (2)"/>
      <sheetName val="Executive Summary (2)"/>
      <sheetName val="Quality certificate"/>
      <sheetName val="Quality certificate (2)"/>
      <sheetName val="Budet process overview"/>
      <sheetName val="Policies, overview &amp; amendments"/>
      <sheetName val="Rates &amp; Tariffs"/>
      <sheetName val="MFMA"/>
      <sheetName val="Sheet7 (2)"/>
      <sheetName val="Sheet7"/>
      <sheetName val="Executive Summary13-14"/>
      <sheetName val="Assessment"/>
      <sheetName val="A1-Sum"/>
      <sheetName val="A2-FinPerf SC"/>
      <sheetName val="B1-Sum"/>
      <sheetName val="B2-FinPerf SC"/>
      <sheetName val="Table A2A"/>
      <sheetName val="B2B"/>
      <sheetName val="A3-FinPerf V"/>
      <sheetName val="B3-FinPerf V"/>
      <sheetName val="Table A3A"/>
      <sheetName val="B3B"/>
      <sheetName val="B4-FinPerf RE"/>
      <sheetName val="A4-FinPerf RE "/>
      <sheetName val="A5-Capex"/>
      <sheetName val="B5-Capex"/>
      <sheetName val="Table A5A"/>
      <sheetName val="B5B"/>
      <sheetName val="A6-FinPos"/>
      <sheetName val="B6-FinPos"/>
      <sheetName val="Kontantvloei 12"/>
      <sheetName val="Balansstaat"/>
      <sheetName val="Proefbalans 2013|2014"/>
      <sheetName val="Kontantvloei 2013|2014"/>
      <sheetName val="A7-CFlow"/>
      <sheetName val="B7-Cflow"/>
      <sheetName val="Table A4"/>
      <sheetName val="Table A5 &amp; Other Calculations"/>
      <sheetName val="Table A7 Cash Flow"/>
      <sheetName val="Table A8 Recon Cash &amp; Surplus"/>
      <sheetName val="A8-ResRecon"/>
      <sheetName val="B8-ResRecon"/>
      <sheetName val="A9-Asset"/>
      <sheetName val="B9-Asset"/>
      <sheetName val="A10-SerDel"/>
      <sheetName val="B10-SerDel"/>
      <sheetName val="Key Financial Indicators"/>
      <sheetName val="St of Financial Position"/>
      <sheetName val="St of Financial Performance"/>
      <sheetName val="SA1"/>
      <sheetName val="SA2"/>
      <sheetName val="SA3"/>
      <sheetName val="SA4"/>
      <sheetName val="SA5"/>
      <sheetName val="SA6"/>
      <sheetName val="Table SA7"/>
      <sheetName val="SA8"/>
      <sheetName val="Table SA9"/>
      <sheetName val="SA10"/>
      <sheetName val=" SA11"/>
      <sheetName val="SA12a"/>
      <sheetName val="SA12b"/>
      <sheetName val="SA13"/>
      <sheetName val="SA13a"/>
      <sheetName val="SA13b"/>
      <sheetName val="SA14"/>
      <sheetName val="SA15"/>
      <sheetName val="SA16"/>
      <sheetName val="SA17"/>
      <sheetName val="SA18"/>
      <sheetName val="SA19"/>
      <sheetName val="SA20"/>
      <sheetName val="SA21"/>
      <sheetName val="SB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2"/>
      <sheetName val="SA33"/>
      <sheetName val=" SA34a"/>
      <sheetName val="SA34b"/>
      <sheetName val="SA34c"/>
      <sheetName val="SA34d"/>
      <sheetName val="SA35"/>
      <sheetName val="SA36"/>
      <sheetName val="Table SA37"/>
      <sheetName val="SB2"/>
      <sheetName val="SB3"/>
      <sheetName val="SB4"/>
      <sheetName val="SB5"/>
      <sheetName val="SB6"/>
      <sheetName val="SB7"/>
      <sheetName val="SB8"/>
      <sheetName val="SB9"/>
      <sheetName val="SB10"/>
      <sheetName val="SB11"/>
      <sheetName val="SB12"/>
      <sheetName val="SB13"/>
      <sheetName val="SB14"/>
      <sheetName val="SB15"/>
      <sheetName val="SB16"/>
      <sheetName val="SB17"/>
      <sheetName val="SB18a"/>
      <sheetName val="SB18b"/>
      <sheetName val="SB18c"/>
      <sheetName val="SB19"/>
      <sheetName val="SB20"/>
      <sheetName val="Heffings"/>
      <sheetName val="St of Financial PerformanceF3"/>
      <sheetName val="SOCNA (E)"/>
      <sheetName val="Sheet5"/>
      <sheetName val="F 2.2"/>
      <sheetName val="IE Trail Balance 13|14"/>
      <sheetName val="Inkomstebegroting"/>
      <sheetName val="Uitgawebegroting"/>
      <sheetName val="Tariewe"/>
      <sheetName val="Tariewe (2)"/>
      <sheetName val="Blok tariewe"/>
      <sheetName val="Belasting"/>
      <sheetName val="Belasting (2)"/>
      <sheetName val="Meent"/>
      <sheetName val="Kapitaal"/>
      <sheetName val="Lenings"/>
      <sheetName val="Adminkoste"/>
      <sheetName val="Grootmaat"/>
      <sheetName val="Onderhoudsplan"/>
      <sheetName val="Uitgawe"/>
      <sheetName val="Uitgawe ESKOM"/>
      <sheetName val="Uitgawe2"/>
      <sheetName val="Mun verbr"/>
      <sheetName val="IOT"/>
      <sheetName val="Versekering"/>
      <sheetName val="Waardevermindering"/>
      <sheetName val="Nog"/>
      <sheetName val="Sheet1"/>
      <sheetName val="Sheet3"/>
      <sheetName val="Sheet4"/>
      <sheetName val="Sheet8"/>
      <sheetName val="SHEET"/>
    </sheetNames>
    <sheetDataSet>
      <sheetData sheetId="0">
        <row r="1">
          <cell r="A1" t="str">
            <v xml:space="preserve">NC074 Kareeberg Municipality - </v>
          </cell>
        </row>
        <row r="2">
          <cell r="B2" t="str">
            <v>2010/11</v>
          </cell>
          <cell r="C2" t="str">
            <v>2011/12</v>
          </cell>
          <cell r="D2" t="str">
            <v>2012/13</v>
          </cell>
          <cell r="E2" t="str">
            <v>Current Year 2013/14</v>
          </cell>
          <cell r="I2" t="str">
            <v>2014/15 Medium Term Revenue &amp; Expenditure Framework</v>
          </cell>
        </row>
        <row r="3">
          <cell r="B3" t="str">
            <v>Audited Outcome</v>
          </cell>
          <cell r="C3" t="str">
            <v>Audited Outcome</v>
          </cell>
          <cell r="D3" t="str">
            <v>Audited Outcome</v>
          </cell>
          <cell r="E3" t="str">
            <v>Original Budget</v>
          </cell>
          <cell r="F3" t="str">
            <v>Adjusted Budget</v>
          </cell>
          <cell r="I3" t="str">
            <v>Budget Year 2014/15</v>
          </cell>
          <cell r="J3" t="str">
            <v>Budget Year +1  2015/16</v>
          </cell>
          <cell r="K3" t="str">
            <v>Budget Year +2  2016/17</v>
          </cell>
        </row>
        <row r="6">
          <cell r="F6" t="str">
            <v>2013-2014</v>
          </cell>
          <cell r="G6" t="str">
            <v>2014-2015</v>
          </cell>
          <cell r="H6" t="str">
            <v>2015-2016</v>
          </cell>
          <cell r="I6" t="str">
            <v>2016-2017</v>
          </cell>
        </row>
      </sheetData>
      <sheetData sheetId="1"/>
      <sheetData sheetId="2">
        <row r="1">
          <cell r="D1" t="str">
            <v>yrs</v>
          </cell>
          <cell r="H1" t="str">
            <v xml:space="preserve">Equitable Share    </v>
          </cell>
        </row>
        <row r="2">
          <cell r="D2" t="str">
            <v>mths</v>
          </cell>
          <cell r="H2" t="str">
            <v>Levy replacement</v>
          </cell>
        </row>
        <row r="3">
          <cell r="H3" t="str">
            <v>Finance Management</v>
          </cell>
        </row>
        <row r="4">
          <cell r="H4" t="str">
            <v>Municipal Systems Improvement</v>
          </cell>
        </row>
        <row r="5">
          <cell r="H5" t="str">
            <v>Restructuring</v>
          </cell>
        </row>
        <row r="6">
          <cell r="H6" t="str">
            <v>Department of Water Affairs</v>
          </cell>
        </row>
        <row r="8">
          <cell r="H8" t="str">
            <v>Health subsidy</v>
          </cell>
        </row>
        <row r="9">
          <cell r="H9" t="str">
            <v>Ambulance subsidy</v>
          </cell>
        </row>
        <row r="10">
          <cell r="H10" t="str">
            <v>Housing</v>
          </cell>
        </row>
        <row r="11">
          <cell r="H11" t="str">
            <v>Sports and Recreation</v>
          </cell>
        </row>
        <row r="13">
          <cell r="H13" t="str">
            <v>Municipal Infrastructure(MIG)</v>
          </cell>
        </row>
        <row r="14">
          <cell r="H14" t="str">
            <v>Public Transport</v>
          </cell>
        </row>
        <row r="15">
          <cell r="H15" t="str">
            <v>Public Works</v>
          </cell>
        </row>
        <row r="16">
          <cell r="H16" t="str">
            <v>Sport and Recreation</v>
          </cell>
        </row>
        <row r="17">
          <cell r="H17" t="str">
            <v>Water Affairs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>
        <row r="15">
          <cell r="L15">
            <v>-2417.14</v>
          </cell>
          <cell r="N15">
            <v>-3548.58</v>
          </cell>
          <cell r="P15">
            <v>-2460.12</v>
          </cell>
        </row>
        <row r="25">
          <cell r="L25">
            <v>0</v>
          </cell>
          <cell r="N25">
            <v>-500.4</v>
          </cell>
          <cell r="P25">
            <v>0</v>
          </cell>
        </row>
        <row r="49">
          <cell r="L49">
            <v>-1383.6</v>
          </cell>
          <cell r="N49">
            <v>-1873.7400000000002</v>
          </cell>
          <cell r="P49">
            <v>-1355.3600000000001</v>
          </cell>
        </row>
        <row r="50">
          <cell r="L50">
            <v>-1732.34</v>
          </cell>
          <cell r="N50">
            <v>0</v>
          </cell>
          <cell r="P50">
            <v>-775.61</v>
          </cell>
        </row>
        <row r="65">
          <cell r="L65">
            <v>-120.13</v>
          </cell>
          <cell r="N65">
            <v>-79.290000000000006</v>
          </cell>
          <cell r="P65">
            <v>-1661.33</v>
          </cell>
        </row>
        <row r="66">
          <cell r="L66">
            <v>0</v>
          </cell>
          <cell r="N66">
            <v>0</v>
          </cell>
          <cell r="P66">
            <v>0</v>
          </cell>
        </row>
        <row r="79">
          <cell r="L79">
            <v>0</v>
          </cell>
          <cell r="N79">
            <v>0</v>
          </cell>
          <cell r="P79">
            <v>-6433.99</v>
          </cell>
        </row>
        <row r="104">
          <cell r="L104">
            <v>0</v>
          </cell>
          <cell r="N104">
            <v>0</v>
          </cell>
          <cell r="P104">
            <v>0</v>
          </cell>
        </row>
        <row r="105">
          <cell r="L105">
            <v>0</v>
          </cell>
          <cell r="N105">
            <v>0</v>
          </cell>
          <cell r="P105">
            <v>0</v>
          </cell>
        </row>
        <row r="109">
          <cell r="L109">
            <v>0</v>
          </cell>
          <cell r="N109">
            <v>0</v>
          </cell>
          <cell r="P109">
            <v>0</v>
          </cell>
        </row>
        <row r="126">
          <cell r="L126">
            <v>-38100.25</v>
          </cell>
          <cell r="N126">
            <v>-12843.6</v>
          </cell>
          <cell r="P126">
            <v>-5018.13</v>
          </cell>
        </row>
        <row r="146">
          <cell r="L146">
            <v>-16384.22</v>
          </cell>
          <cell r="N146">
            <v>-22469.5</v>
          </cell>
          <cell r="P146">
            <v>-20873.440000000002</v>
          </cell>
        </row>
        <row r="177">
          <cell r="L177">
            <v>-980.58</v>
          </cell>
          <cell r="N177">
            <v>0</v>
          </cell>
          <cell r="P177">
            <v>-374.07</v>
          </cell>
        </row>
        <row r="198">
          <cell r="L198">
            <v>-1155.07</v>
          </cell>
          <cell r="N198">
            <v>-4281.28</v>
          </cell>
          <cell r="P198">
            <v>-651.02</v>
          </cell>
        </row>
        <row r="199">
          <cell r="L199">
            <v>0</v>
          </cell>
          <cell r="N199">
            <v>0</v>
          </cell>
          <cell r="P199">
            <v>0</v>
          </cell>
        </row>
        <row r="223">
          <cell r="L223">
            <v>-14204.59</v>
          </cell>
          <cell r="N223">
            <v>-14235.08</v>
          </cell>
          <cell r="P223">
            <v>-38729.229999999996</v>
          </cell>
        </row>
        <row r="224">
          <cell r="L224">
            <v>-65496.93</v>
          </cell>
          <cell r="N224">
            <v>-73915.64</v>
          </cell>
          <cell r="P224">
            <v>-34366.449999999997</v>
          </cell>
        </row>
        <row r="249">
          <cell r="L249">
            <v>-2977.37</v>
          </cell>
          <cell r="N249">
            <v>-7115.7</v>
          </cell>
          <cell r="P249">
            <v>-9884.74</v>
          </cell>
        </row>
        <row r="250">
          <cell r="L250">
            <v>0</v>
          </cell>
          <cell r="N250">
            <v>0</v>
          </cell>
          <cell r="P250">
            <v>0</v>
          </cell>
        </row>
        <row r="357">
          <cell r="L357">
            <v>-1570.84</v>
          </cell>
          <cell r="N357">
            <v>-200.6</v>
          </cell>
          <cell r="P357">
            <v>-180</v>
          </cell>
        </row>
        <row r="385">
          <cell r="L385">
            <v>-88685.41</v>
          </cell>
          <cell r="N385">
            <v>-121148.66</v>
          </cell>
          <cell r="P385">
            <v>-92969.669999999984</v>
          </cell>
        </row>
        <row r="386">
          <cell r="L386">
            <v>-9260.73</v>
          </cell>
          <cell r="N386">
            <v>-18875.52</v>
          </cell>
          <cell r="P386">
            <v>-51203.01</v>
          </cell>
        </row>
        <row r="436">
          <cell r="L436">
            <v>-10742.6</v>
          </cell>
          <cell r="N436">
            <v>-4056.55</v>
          </cell>
          <cell r="P436">
            <v>0</v>
          </cell>
        </row>
        <row r="450">
          <cell r="L450">
            <v>-54705.29</v>
          </cell>
          <cell r="N450">
            <v>-8925.4</v>
          </cell>
          <cell r="P450">
            <v>-28557.21</v>
          </cell>
        </row>
        <row r="467">
          <cell r="L467">
            <v>-7952.92</v>
          </cell>
          <cell r="N467">
            <v>-11470.27</v>
          </cell>
          <cell r="P467">
            <v>-6716.94</v>
          </cell>
        </row>
        <row r="487">
          <cell r="L487">
            <v>-4693.12</v>
          </cell>
          <cell r="N487">
            <v>-10334.219999999999</v>
          </cell>
          <cell r="P487">
            <v>-4153.62</v>
          </cell>
        </row>
        <row r="488">
          <cell r="L488">
            <v>-14027.1</v>
          </cell>
          <cell r="N488">
            <v>-13293.86</v>
          </cell>
          <cell r="P488">
            <v>-15303.29</v>
          </cell>
        </row>
        <row r="512">
          <cell r="L512">
            <v>-33898.800000000003</v>
          </cell>
          <cell r="N512">
            <v>-5059.3</v>
          </cell>
          <cell r="P512">
            <v>-6408.9800000000005</v>
          </cell>
        </row>
        <row r="531">
          <cell r="L531">
            <v>-15509.37</v>
          </cell>
          <cell r="N531">
            <v>-22047.82</v>
          </cell>
          <cell r="P531">
            <v>0</v>
          </cell>
        </row>
        <row r="558">
          <cell r="L558">
            <v>-16398.02</v>
          </cell>
          <cell r="N558">
            <v>-63215.81</v>
          </cell>
          <cell r="P558">
            <v>-51449.95</v>
          </cell>
        </row>
        <row r="559">
          <cell r="L559">
            <v>-125297.68</v>
          </cell>
          <cell r="N559">
            <v>-73561.75</v>
          </cell>
          <cell r="P559">
            <v>-94505.950000000012</v>
          </cell>
        </row>
        <row r="583">
          <cell r="L583">
            <v>-310.35000000000002</v>
          </cell>
          <cell r="N583">
            <v>-385.8</v>
          </cell>
          <cell r="P583">
            <v>-937.18000000000006</v>
          </cell>
        </row>
        <row r="591">
          <cell r="L591">
            <v>-1308.95</v>
          </cell>
          <cell r="N591">
            <v>-212.86</v>
          </cell>
          <cell r="P591">
            <v>-537.05999999999995</v>
          </cell>
        </row>
        <row r="598">
          <cell r="L598">
            <v>0</v>
          </cell>
          <cell r="N598">
            <v>0</v>
          </cell>
          <cell r="P598">
            <v>0</v>
          </cell>
        </row>
        <row r="615">
          <cell r="L615">
            <v>0</v>
          </cell>
          <cell r="N615">
            <v>0</v>
          </cell>
          <cell r="P615">
            <v>0</v>
          </cell>
        </row>
        <row r="616">
          <cell r="L616">
            <v>-1161.1400000000001</v>
          </cell>
          <cell r="N616">
            <v>-3499.29</v>
          </cell>
          <cell r="P616">
            <v>-4278.8900000000003</v>
          </cell>
        </row>
        <row r="632">
          <cell r="L632">
            <v>0</v>
          </cell>
          <cell r="N632">
            <v>0</v>
          </cell>
          <cell r="P632">
            <v>0</v>
          </cell>
        </row>
        <row r="651">
          <cell r="L651">
            <v>-144634.26999999999</v>
          </cell>
          <cell r="N651">
            <v>-98840.54</v>
          </cell>
          <cell r="P651">
            <v>-98896.63</v>
          </cell>
        </row>
        <row r="652">
          <cell r="L652">
            <v>-14870.97</v>
          </cell>
          <cell r="N652">
            <v>-8716.3799999999992</v>
          </cell>
          <cell r="P652">
            <v>-6742.7</v>
          </cell>
        </row>
        <row r="667">
          <cell r="L667">
            <v>-49555.19</v>
          </cell>
          <cell r="N667">
            <v>-48263.87</v>
          </cell>
          <cell r="P667">
            <v>-35044.25</v>
          </cell>
        </row>
        <row r="687">
          <cell r="L687">
            <v>-6368.8</v>
          </cell>
          <cell r="N687">
            <v>-62387</v>
          </cell>
          <cell r="P687">
            <v>-16309.099999999999</v>
          </cell>
        </row>
      </sheetData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 &amp;13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5"/>
      <sheetName val="SA36"/>
      <sheetName val="SA37"/>
      <sheetName val="NERF"/>
      <sheetName val="MSCOA"/>
      <sheetName val="Compliance assessment"/>
    </sheetNames>
    <sheetDataSet>
      <sheetData sheetId="0"/>
      <sheetData sheetId="1"/>
      <sheetData sheetId="2">
        <row r="144">
          <cell r="B144" t="str">
            <v>Supporting Table SA34a Capital expenditure on new assets by asset class</v>
          </cell>
        </row>
        <row r="145">
          <cell r="B145" t="str">
            <v>Supporting Table SA34b Capital expenditure on the renewal of existing assets by asset class</v>
          </cell>
        </row>
        <row r="146">
          <cell r="B146" t="str">
            <v>Supporting Table SA34c Repairs and maintenance expenditure by asset class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1383"/>
  <sheetViews>
    <sheetView tabSelected="1" topLeftCell="A345" zoomScale="90" zoomScaleNormal="90" workbookViewId="0">
      <selection activeCell="I384" sqref="I384"/>
    </sheetView>
  </sheetViews>
  <sheetFormatPr defaultRowHeight="12.75" x14ac:dyDescent="0.2"/>
  <cols>
    <col min="1" max="1" width="2.7109375" style="1" customWidth="1"/>
    <col min="2" max="2" width="14.7109375" style="1" customWidth="1"/>
    <col min="3" max="3" width="5.42578125" style="1" customWidth="1"/>
    <col min="4" max="4" width="9.5703125" style="1" bestFit="1" customWidth="1"/>
    <col min="5" max="5" width="11.85546875" style="1" customWidth="1"/>
    <col min="6" max="7" width="11.28515625" style="1" customWidth="1"/>
    <col min="8" max="8" width="11.85546875" style="1" customWidth="1"/>
    <col min="9" max="9" width="10.42578125" style="1" customWidth="1"/>
    <col min="10" max="10" width="3.28515625" style="1" customWidth="1"/>
    <col min="11" max="11" width="9.140625" style="1" customWidth="1"/>
    <col min="12" max="12" width="3.28515625" style="11" bestFit="1" customWidth="1"/>
    <col min="13" max="13" width="12.7109375" style="1" bestFit="1" customWidth="1"/>
    <col min="14" max="14" width="11" style="1" customWidth="1"/>
    <col min="15" max="15" width="10.140625" style="1" customWidth="1"/>
    <col min="16" max="18" width="9.140625" style="1"/>
    <col min="19" max="19" width="13.85546875" style="1" bestFit="1" customWidth="1"/>
    <col min="20" max="20" width="9.140625" style="1"/>
    <col min="21" max="21" width="13.85546875" style="1" bestFit="1" customWidth="1"/>
    <col min="22" max="16384" width="9.140625" style="1"/>
  </cols>
  <sheetData>
    <row r="2" spans="2:24" ht="15.75" x14ac:dyDescent="0.25">
      <c r="B2" s="10" t="s">
        <v>2</v>
      </c>
      <c r="M2" s="10" t="s">
        <v>2</v>
      </c>
    </row>
    <row r="5" spans="2:24" x14ac:dyDescent="0.2">
      <c r="B5" s="12" t="s">
        <v>3</v>
      </c>
      <c r="E5" s="12"/>
      <c r="F5" s="12"/>
      <c r="H5" s="12" t="s">
        <v>4</v>
      </c>
      <c r="M5" s="12" t="str">
        <f>B5</f>
        <v>BEGRAAFPLAAS</v>
      </c>
      <c r="V5" s="12" t="str">
        <f>H5</f>
        <v>POS NO. 2</v>
      </c>
    </row>
    <row r="6" spans="2:24" ht="34.5" customHeight="1" x14ac:dyDescent="0.2">
      <c r="B6" s="12"/>
      <c r="E6" s="12"/>
      <c r="F6" s="12"/>
      <c r="H6" s="12"/>
    </row>
    <row r="7" spans="2:24" ht="13.5" x14ac:dyDescent="0.25">
      <c r="E7" s="13" t="s">
        <v>5</v>
      </c>
      <c r="F7" s="13" t="s">
        <v>6</v>
      </c>
      <c r="G7" s="13" t="s">
        <v>5</v>
      </c>
      <c r="H7" s="13" t="s">
        <v>5</v>
      </c>
      <c r="I7" s="13" t="s">
        <v>5</v>
      </c>
      <c r="M7" s="77" t="s">
        <v>7</v>
      </c>
      <c r="N7" s="78"/>
      <c r="O7" s="2" t="str">
        <f>[4]heading!$B$2</f>
        <v>2010/11</v>
      </c>
      <c r="P7" s="3" t="str">
        <f>[4]heading!$C$2</f>
        <v>2011/12</v>
      </c>
      <c r="Q7" s="4" t="str">
        <f>[4]heading!$D$2</f>
        <v>2012/13</v>
      </c>
      <c r="R7" s="81" t="str">
        <f>[4]heading!$E$2</f>
        <v>Current Year 2013/14</v>
      </c>
      <c r="S7" s="82"/>
      <c r="T7" s="82"/>
      <c r="U7" s="83" t="str">
        <f>[4]heading!$I$2</f>
        <v>2014/15 Medium Term Revenue &amp; Expenditure Framework</v>
      </c>
      <c r="V7" s="84"/>
      <c r="W7" s="84"/>
      <c r="X7" s="14"/>
    </row>
    <row r="8" spans="2:24" ht="38.25" x14ac:dyDescent="0.25">
      <c r="D8" s="15"/>
      <c r="E8" s="13" t="str">
        <f>[4]heading!F6</f>
        <v>2013-2014</v>
      </c>
      <c r="F8" s="13" t="str">
        <f>[4]heading!F6</f>
        <v>2013-2014</v>
      </c>
      <c r="G8" s="13" t="str">
        <f>[4]heading!G6</f>
        <v>2014-2015</v>
      </c>
      <c r="H8" s="13" t="str">
        <f>[4]heading!H6</f>
        <v>2015-2016</v>
      </c>
      <c r="I8" s="13" t="str">
        <f>[4]heading!I6</f>
        <v>2016-2017</v>
      </c>
      <c r="M8" s="79"/>
      <c r="N8" s="80"/>
      <c r="O8" s="5" t="str">
        <f>[4]heading!$B$3</f>
        <v>Audited Outcome</v>
      </c>
      <c r="P8" s="6" t="str">
        <f>[4]heading!$C$3</f>
        <v>Audited Outcome</v>
      </c>
      <c r="Q8" s="7" t="str">
        <f>[4]heading!$D$3</f>
        <v>Audited Outcome</v>
      </c>
      <c r="R8" s="5" t="str">
        <f>[4]heading!$E$3</f>
        <v>Original Budget</v>
      </c>
      <c r="S8" s="6" t="str">
        <f>[4]heading!$F$3</f>
        <v>Adjusted Budget</v>
      </c>
      <c r="T8" s="8" t="s">
        <v>0</v>
      </c>
      <c r="U8" s="5" t="str">
        <f>[4]heading!$I$3</f>
        <v>Budget Year 2014/15</v>
      </c>
      <c r="V8" s="6" t="str">
        <f>[4]heading!$J$3</f>
        <v>Budget Year +1  2015/16</v>
      </c>
      <c r="W8" s="16" t="str">
        <f>[4]heading!$K$3</f>
        <v>Budget Year +2  2016/17</v>
      </c>
      <c r="X8" s="17"/>
    </row>
    <row r="9" spans="2:24" ht="13.5" x14ac:dyDescent="0.25">
      <c r="D9" s="15"/>
      <c r="E9" s="15"/>
      <c r="F9" s="15"/>
      <c r="G9" s="15"/>
      <c r="H9" s="15"/>
      <c r="M9" s="18" t="s">
        <v>8</v>
      </c>
      <c r="N9" s="19"/>
      <c r="O9" s="20"/>
      <c r="P9" s="20"/>
      <c r="Q9" s="21"/>
      <c r="R9" s="22"/>
      <c r="S9" s="20"/>
      <c r="T9" s="21"/>
      <c r="U9" s="22"/>
      <c r="V9" s="23"/>
      <c r="W9" s="24"/>
      <c r="X9" s="17"/>
    </row>
    <row r="10" spans="2:24" ht="13.5" x14ac:dyDescent="0.25">
      <c r="B10" s="1" t="s">
        <v>9</v>
      </c>
      <c r="D10" s="25"/>
      <c r="E10" s="25">
        <v>1900</v>
      </c>
      <c r="F10" s="25">
        <v>4394.78</v>
      </c>
      <c r="G10" s="25">
        <v>1900</v>
      </c>
      <c r="H10" s="25">
        <f t="shared" ref="H10:I12" si="0">ROUND(+G10*1.05,0)</f>
        <v>1995</v>
      </c>
      <c r="I10" s="25">
        <f t="shared" si="0"/>
        <v>2095</v>
      </c>
      <c r="J10" s="25"/>
      <c r="K10" s="1" t="s">
        <v>10</v>
      </c>
      <c r="L10" s="11">
        <v>65</v>
      </c>
      <c r="M10" s="18" t="s">
        <v>11</v>
      </c>
      <c r="N10" s="26"/>
      <c r="O10" s="27">
        <f>-'[4]IE Trail Balance 13|14'!L15</f>
        <v>2417.14</v>
      </c>
      <c r="P10" s="28">
        <f>-'[4]IE Trail Balance 13|14'!N15</f>
        <v>3548.58</v>
      </c>
      <c r="Q10" s="29">
        <f>-'[4]IE Trail Balance 13|14'!P15</f>
        <v>2460.12</v>
      </c>
      <c r="R10" s="27">
        <f>E14</f>
        <v>5000</v>
      </c>
      <c r="S10" s="28">
        <f>R10</f>
        <v>5000</v>
      </c>
      <c r="T10" s="29">
        <f>F14</f>
        <v>4394.78</v>
      </c>
      <c r="U10" s="30">
        <f>G14</f>
        <v>5000</v>
      </c>
      <c r="V10" s="27">
        <f>H14</f>
        <v>5251</v>
      </c>
      <c r="W10" s="31">
        <f>I14</f>
        <v>5513</v>
      </c>
      <c r="X10" s="17"/>
    </row>
    <row r="11" spans="2:24" ht="13.5" x14ac:dyDescent="0.25">
      <c r="B11" s="1" t="s">
        <v>12</v>
      </c>
      <c r="D11" s="25"/>
      <c r="E11" s="25">
        <v>1550</v>
      </c>
      <c r="F11" s="25"/>
      <c r="G11" s="25">
        <v>1550</v>
      </c>
      <c r="H11" s="25">
        <f t="shared" si="0"/>
        <v>1628</v>
      </c>
      <c r="I11" s="25">
        <f t="shared" si="0"/>
        <v>1709</v>
      </c>
      <c r="J11" s="25"/>
      <c r="L11" s="11">
        <v>66</v>
      </c>
      <c r="M11" s="18" t="s">
        <v>13</v>
      </c>
      <c r="N11" s="26"/>
      <c r="O11" s="27"/>
      <c r="P11" s="28"/>
      <c r="Q11" s="29"/>
      <c r="R11" s="27"/>
      <c r="S11" s="28"/>
      <c r="T11" s="29"/>
      <c r="U11" s="30"/>
      <c r="V11" s="27"/>
      <c r="W11" s="31"/>
      <c r="X11" s="17"/>
    </row>
    <row r="12" spans="2:24" ht="13.5" x14ac:dyDescent="0.25">
      <c r="B12" s="1" t="s">
        <v>14</v>
      </c>
      <c r="D12" s="25"/>
      <c r="E12" s="25">
        <v>1550</v>
      </c>
      <c r="F12" s="25"/>
      <c r="G12" s="25">
        <v>1550</v>
      </c>
      <c r="H12" s="25">
        <f t="shared" si="0"/>
        <v>1628</v>
      </c>
      <c r="I12" s="25">
        <f t="shared" si="0"/>
        <v>1709</v>
      </c>
      <c r="J12" s="25"/>
      <c r="M12" s="18" t="s">
        <v>15</v>
      </c>
      <c r="N12" s="26"/>
      <c r="O12" s="32"/>
      <c r="P12" s="33"/>
      <c r="Q12" s="34"/>
      <c r="R12" s="32"/>
      <c r="S12" s="33"/>
      <c r="T12" s="34"/>
      <c r="U12" s="35"/>
      <c r="V12" s="32"/>
      <c r="W12" s="36"/>
      <c r="X12" s="17"/>
    </row>
    <row r="13" spans="2:24" ht="13.5" x14ac:dyDescent="0.25">
      <c r="D13" s="37"/>
      <c r="E13" s="38"/>
      <c r="F13" s="38"/>
      <c r="G13" s="38"/>
      <c r="H13" s="38"/>
      <c r="I13" s="38"/>
      <c r="J13" s="25"/>
      <c r="M13" s="39" t="s">
        <v>16</v>
      </c>
      <c r="N13" s="40"/>
      <c r="O13" s="41">
        <f t="shared" ref="O13:W13" si="1">SUM(O9:O12)</f>
        <v>2417.14</v>
      </c>
      <c r="P13" s="42">
        <f t="shared" si="1"/>
        <v>3548.58</v>
      </c>
      <c r="Q13" s="43">
        <f t="shared" si="1"/>
        <v>2460.12</v>
      </c>
      <c r="R13" s="41">
        <f t="shared" si="1"/>
        <v>5000</v>
      </c>
      <c r="S13" s="42">
        <f t="shared" si="1"/>
        <v>5000</v>
      </c>
      <c r="T13" s="43">
        <f t="shared" si="1"/>
        <v>4394.78</v>
      </c>
      <c r="U13" s="44">
        <f t="shared" si="1"/>
        <v>5000</v>
      </c>
      <c r="V13" s="41">
        <f t="shared" si="1"/>
        <v>5251</v>
      </c>
      <c r="W13" s="45">
        <f t="shared" si="1"/>
        <v>5513</v>
      </c>
      <c r="X13" s="14"/>
    </row>
    <row r="14" spans="2:24" ht="13.5" thickBot="1" x14ac:dyDescent="0.25">
      <c r="D14" s="37"/>
      <c r="E14" s="46">
        <f>SUM(E9:E13)</f>
        <v>5000</v>
      </c>
      <c r="F14" s="46">
        <f>SUM(F9:F13)</f>
        <v>4394.78</v>
      </c>
      <c r="G14" s="46">
        <f>SUM(G9:G13)</f>
        <v>5000</v>
      </c>
      <c r="H14" s="46">
        <f>SUM(H9:H13)</f>
        <v>5251</v>
      </c>
      <c r="I14" s="46">
        <f>SUM(I9:I13)</f>
        <v>5513</v>
      </c>
      <c r="J14" s="25"/>
    </row>
    <row r="15" spans="2:24" ht="13.5" thickTop="1" x14ac:dyDescent="0.2">
      <c r="D15" s="37"/>
      <c r="E15" s="25"/>
      <c r="F15" s="25"/>
      <c r="G15" s="25"/>
      <c r="H15" s="25"/>
      <c r="I15" s="25"/>
      <c r="J15" s="25"/>
    </row>
    <row r="16" spans="2:24" x14ac:dyDescent="0.2">
      <c r="D16" s="37"/>
      <c r="E16" s="25"/>
      <c r="F16" s="25"/>
      <c r="G16" s="25"/>
      <c r="H16" s="25"/>
      <c r="I16" s="25"/>
      <c r="J16" s="25"/>
    </row>
    <row r="17" spans="2:24" ht="15" x14ac:dyDescent="0.35">
      <c r="B17" s="12" t="s">
        <v>17</v>
      </c>
      <c r="D17" s="47"/>
      <c r="E17" s="12"/>
      <c r="F17" s="12"/>
      <c r="H17" s="12" t="s">
        <v>18</v>
      </c>
      <c r="I17" s="25"/>
      <c r="J17" s="25"/>
      <c r="M17" s="12" t="str">
        <f>B17</f>
        <v>BEHUISING AMPTELIK</v>
      </c>
      <c r="O17" s="47"/>
      <c r="P17" s="12"/>
      <c r="Q17" s="12"/>
      <c r="S17" s="12"/>
      <c r="V17" s="48" t="str">
        <f>H17</f>
        <v>POS NO. 4</v>
      </c>
    </row>
    <row r="18" spans="2:24" x14ac:dyDescent="0.2">
      <c r="D18" s="47"/>
      <c r="H18" s="25"/>
      <c r="I18" s="25"/>
      <c r="J18" s="25"/>
    </row>
    <row r="19" spans="2:24" ht="13.5" customHeight="1" x14ac:dyDescent="0.25">
      <c r="D19" s="47"/>
      <c r="E19" s="13" t="str">
        <f>$E$7</f>
        <v>Begroot</v>
      </c>
      <c r="F19" s="13" t="str">
        <f>$F$7</f>
        <v>Uitgawe</v>
      </c>
      <c r="G19" s="13" t="str">
        <f>$G$7</f>
        <v>Begroot</v>
      </c>
      <c r="H19" s="13" t="str">
        <f>$H$7</f>
        <v>Begroot</v>
      </c>
      <c r="I19" s="13" t="str">
        <f>$I$7</f>
        <v>Begroot</v>
      </c>
      <c r="J19" s="25"/>
      <c r="M19" s="77" t="s">
        <v>7</v>
      </c>
      <c r="N19" s="78"/>
      <c r="O19" s="2" t="str">
        <f>[4]heading!$B$2</f>
        <v>2010/11</v>
      </c>
      <c r="P19" s="3" t="str">
        <f>[4]heading!$C$2</f>
        <v>2011/12</v>
      </c>
      <c r="Q19" s="4" t="str">
        <f>[4]heading!$D$2</f>
        <v>2012/13</v>
      </c>
      <c r="R19" s="81" t="str">
        <f>[4]heading!$E$2</f>
        <v>Current Year 2013/14</v>
      </c>
      <c r="S19" s="82"/>
      <c r="T19" s="82"/>
      <c r="U19" s="83" t="str">
        <f>[4]heading!$I$2</f>
        <v>2014/15 Medium Term Revenue &amp; Expenditure Framework</v>
      </c>
      <c r="V19" s="84"/>
      <c r="W19" s="84"/>
      <c r="X19" s="14"/>
    </row>
    <row r="20" spans="2:24" ht="38.25" x14ac:dyDescent="0.25">
      <c r="D20" s="49"/>
      <c r="E20" s="50" t="str">
        <f>$E$8</f>
        <v>2013-2014</v>
      </c>
      <c r="F20" s="50" t="str">
        <f>$F$8</f>
        <v>2013-2014</v>
      </c>
      <c r="G20" s="50" t="str">
        <f>$G$8</f>
        <v>2014-2015</v>
      </c>
      <c r="H20" s="50" t="str">
        <f>$H$8</f>
        <v>2015-2016</v>
      </c>
      <c r="I20" s="50" t="str">
        <f>$I$8</f>
        <v>2016-2017</v>
      </c>
      <c r="J20" s="25"/>
      <c r="M20" s="79"/>
      <c r="N20" s="80"/>
      <c r="O20" s="5" t="str">
        <f>[4]heading!$B$3</f>
        <v>Audited Outcome</v>
      </c>
      <c r="P20" s="6" t="str">
        <f>[4]heading!$C$3</f>
        <v>Audited Outcome</v>
      </c>
      <c r="Q20" s="7" t="str">
        <f>[4]heading!$D$3</f>
        <v>Audited Outcome</v>
      </c>
      <c r="R20" s="5" t="str">
        <f>[4]heading!$E$3</f>
        <v>Original Budget</v>
      </c>
      <c r="S20" s="6" t="str">
        <f>[4]heading!$F$3</f>
        <v>Adjusted Budget</v>
      </c>
      <c r="T20" s="8" t="s">
        <v>0</v>
      </c>
      <c r="U20" s="5" t="str">
        <f>[4]heading!$I$3</f>
        <v>Budget Year 2014/15</v>
      </c>
      <c r="V20" s="6" t="str">
        <f>[4]heading!$J$3</f>
        <v>Budget Year +1  2015/16</v>
      </c>
      <c r="W20" s="16" t="str">
        <f>[4]heading!$K$3</f>
        <v>Budget Year +2  2016/17</v>
      </c>
      <c r="X20" s="17"/>
    </row>
    <row r="21" spans="2:24" ht="13.5" x14ac:dyDescent="0.25">
      <c r="D21" s="49"/>
      <c r="E21" s="15"/>
      <c r="F21" s="15"/>
      <c r="G21" s="15"/>
      <c r="H21" s="15"/>
      <c r="I21" s="25"/>
      <c r="J21" s="25"/>
      <c r="M21" s="18" t="s">
        <v>8</v>
      </c>
      <c r="N21" s="19"/>
      <c r="O21" s="20"/>
      <c r="P21" s="20"/>
      <c r="Q21" s="21"/>
      <c r="R21" s="22"/>
      <c r="S21" s="20"/>
      <c r="T21" s="21"/>
      <c r="U21" s="22"/>
      <c r="V21" s="23"/>
      <c r="W21" s="24"/>
      <c r="X21" s="17"/>
    </row>
    <row r="22" spans="2:24" ht="13.5" x14ac:dyDescent="0.25">
      <c r="B22" s="1" t="s">
        <v>9</v>
      </c>
      <c r="D22" s="37"/>
      <c r="E22" s="25">
        <v>0</v>
      </c>
      <c r="F22" s="25"/>
      <c r="G22" s="25">
        <f>ROUND(+E22*1.05,0)</f>
        <v>0</v>
      </c>
      <c r="H22" s="25">
        <f t="shared" ref="H22:I25" si="2">ROUND(+G22*1.05,0)</f>
        <v>0</v>
      </c>
      <c r="I22" s="25">
        <f t="shared" si="2"/>
        <v>0</v>
      </c>
      <c r="J22" s="25"/>
      <c r="L22" s="11">
        <v>65</v>
      </c>
      <c r="M22" s="18" t="s">
        <v>11</v>
      </c>
      <c r="N22" s="26"/>
      <c r="O22" s="27">
        <f>'[4]IE Trail Balance 13|14'!L25</f>
        <v>0</v>
      </c>
      <c r="P22" s="28">
        <f>'[4]IE Trail Balance 13|14'!N25</f>
        <v>-500.4</v>
      </c>
      <c r="Q22" s="29">
        <f>'[4]IE Trail Balance 13|14'!P25</f>
        <v>0</v>
      </c>
      <c r="R22" s="27">
        <f>E27</f>
        <v>2500</v>
      </c>
      <c r="S22" s="28">
        <f>R22</f>
        <v>2500</v>
      </c>
      <c r="T22" s="29">
        <f>F27</f>
        <v>0</v>
      </c>
      <c r="U22" s="30">
        <f>G27</f>
        <v>2500</v>
      </c>
      <c r="V22" s="27">
        <f>H27</f>
        <v>2625</v>
      </c>
      <c r="W22" s="31">
        <f>I27</f>
        <v>2757</v>
      </c>
      <c r="X22" s="17"/>
    </row>
    <row r="23" spans="2:24" ht="13.5" x14ac:dyDescent="0.25">
      <c r="B23" s="1" t="s">
        <v>12</v>
      </c>
      <c r="D23" s="37"/>
      <c r="E23" s="25">
        <v>1000</v>
      </c>
      <c r="F23" s="25"/>
      <c r="G23" s="25">
        <v>1000</v>
      </c>
      <c r="H23" s="25">
        <f t="shared" si="2"/>
        <v>1050</v>
      </c>
      <c r="I23" s="25">
        <f t="shared" si="2"/>
        <v>1103</v>
      </c>
      <c r="J23" s="25"/>
      <c r="L23" s="11">
        <v>66</v>
      </c>
      <c r="M23" s="18" t="s">
        <v>13</v>
      </c>
      <c r="N23" s="26"/>
      <c r="O23" s="27"/>
      <c r="P23" s="28"/>
      <c r="Q23" s="29"/>
      <c r="R23" s="27"/>
      <c r="S23" s="28"/>
      <c r="T23" s="29"/>
      <c r="U23" s="30"/>
      <c r="V23" s="27"/>
      <c r="W23" s="31"/>
      <c r="X23" s="17"/>
    </row>
    <row r="24" spans="2:24" ht="13.5" x14ac:dyDescent="0.25">
      <c r="B24" s="1" t="s">
        <v>14</v>
      </c>
      <c r="C24" s="1" t="s">
        <v>19</v>
      </c>
      <c r="D24" s="37"/>
      <c r="E24" s="25">
        <v>1000</v>
      </c>
      <c r="F24" s="25"/>
      <c r="G24" s="25">
        <v>1000</v>
      </c>
      <c r="H24" s="25">
        <f t="shared" si="2"/>
        <v>1050</v>
      </c>
      <c r="I24" s="25">
        <f t="shared" si="2"/>
        <v>1103</v>
      </c>
      <c r="J24" s="25"/>
      <c r="M24" s="18" t="s">
        <v>15</v>
      </c>
      <c r="N24" s="26"/>
      <c r="O24" s="32"/>
      <c r="P24" s="33"/>
      <c r="Q24" s="34"/>
      <c r="R24" s="32"/>
      <c r="S24" s="33"/>
      <c r="T24" s="34"/>
      <c r="U24" s="35"/>
      <c r="V24" s="32"/>
      <c r="W24" s="36"/>
      <c r="X24" s="17"/>
    </row>
    <row r="25" spans="2:24" ht="13.5" x14ac:dyDescent="0.25">
      <c r="C25" s="1" t="s">
        <v>20</v>
      </c>
      <c r="D25" s="37"/>
      <c r="E25" s="25">
        <v>500</v>
      </c>
      <c r="F25" s="25"/>
      <c r="G25" s="25">
        <v>500</v>
      </c>
      <c r="H25" s="25">
        <f t="shared" si="2"/>
        <v>525</v>
      </c>
      <c r="I25" s="25">
        <f t="shared" si="2"/>
        <v>551</v>
      </c>
      <c r="J25" s="25"/>
      <c r="M25" s="39" t="s">
        <v>16</v>
      </c>
      <c r="N25" s="40"/>
      <c r="O25" s="41">
        <f t="shared" ref="O25:W25" si="3">SUM(O21:O24)</f>
        <v>0</v>
      </c>
      <c r="P25" s="42">
        <f t="shared" si="3"/>
        <v>-500.4</v>
      </c>
      <c r="Q25" s="43">
        <f t="shared" si="3"/>
        <v>0</v>
      </c>
      <c r="R25" s="41">
        <f t="shared" si="3"/>
        <v>2500</v>
      </c>
      <c r="S25" s="42">
        <f t="shared" si="3"/>
        <v>2500</v>
      </c>
      <c r="T25" s="43">
        <f t="shared" si="3"/>
        <v>0</v>
      </c>
      <c r="U25" s="44">
        <f t="shared" si="3"/>
        <v>2500</v>
      </c>
      <c r="V25" s="41">
        <f t="shared" si="3"/>
        <v>2625</v>
      </c>
      <c r="W25" s="45">
        <f t="shared" si="3"/>
        <v>2757</v>
      </c>
      <c r="X25" s="14"/>
    </row>
    <row r="26" spans="2:24" x14ac:dyDescent="0.2">
      <c r="D26" s="37"/>
      <c r="E26" s="38"/>
      <c r="F26" s="38"/>
      <c r="G26" s="38"/>
      <c r="H26" s="38"/>
      <c r="I26" s="38"/>
      <c r="J26" s="25"/>
    </row>
    <row r="27" spans="2:24" ht="13.5" thickBot="1" x14ac:dyDescent="0.25">
      <c r="D27" s="37"/>
      <c r="E27" s="46">
        <f>SUM(E21:E26)</f>
        <v>2500</v>
      </c>
      <c r="F27" s="46">
        <f>SUM(F21:F26)</f>
        <v>0</v>
      </c>
      <c r="G27" s="46">
        <f>SUM(G21:G26)</f>
        <v>2500</v>
      </c>
      <c r="H27" s="46">
        <f>SUM(H21:H26)</f>
        <v>2625</v>
      </c>
      <c r="I27" s="46">
        <f>SUM(I21:I26)</f>
        <v>2757</v>
      </c>
      <c r="J27" s="25"/>
    </row>
    <row r="28" spans="2:24" ht="13.5" thickTop="1" x14ac:dyDescent="0.2">
      <c r="D28" s="25"/>
      <c r="E28" s="25"/>
      <c r="F28" s="25"/>
      <c r="G28" s="25"/>
      <c r="H28" s="25"/>
      <c r="I28" s="25"/>
      <c r="J28" s="25"/>
    </row>
    <row r="29" spans="2:24" x14ac:dyDescent="0.2">
      <c r="D29" s="25"/>
      <c r="E29" s="25"/>
      <c r="F29" s="25"/>
      <c r="G29" s="25"/>
      <c r="H29" s="25"/>
      <c r="I29" s="25"/>
      <c r="J29" s="25"/>
    </row>
    <row r="30" spans="2:24" ht="15" x14ac:dyDescent="0.35">
      <c r="B30" s="12" t="s">
        <v>21</v>
      </c>
      <c r="D30" s="47"/>
      <c r="E30" s="12"/>
      <c r="F30" s="12"/>
      <c r="H30" s="12" t="s">
        <v>22</v>
      </c>
      <c r="I30" s="25"/>
      <c r="J30" s="25"/>
      <c r="M30" s="48" t="str">
        <f>B30</f>
        <v>BIBLIOTEEK</v>
      </c>
      <c r="V30" s="48" t="str">
        <f>H30</f>
        <v>POS NO. 16</v>
      </c>
    </row>
    <row r="31" spans="2:24" x14ac:dyDescent="0.2">
      <c r="B31" s="12"/>
      <c r="D31" s="47"/>
      <c r="E31" s="12"/>
      <c r="F31" s="12"/>
      <c r="H31" s="12"/>
      <c r="I31" s="25"/>
      <c r="J31" s="25"/>
    </row>
    <row r="32" spans="2:24" x14ac:dyDescent="0.2">
      <c r="D32" s="47"/>
      <c r="E32" s="13" t="str">
        <f>$E$7</f>
        <v>Begroot</v>
      </c>
      <c r="F32" s="13" t="str">
        <f>$F$7</f>
        <v>Uitgawe</v>
      </c>
      <c r="G32" s="13" t="str">
        <f>$G$7</f>
        <v>Begroot</v>
      </c>
      <c r="H32" s="13" t="str">
        <f>$H$7</f>
        <v>Begroot</v>
      </c>
      <c r="I32" s="13" t="str">
        <f>$I$7</f>
        <v>Begroot</v>
      </c>
      <c r="J32" s="25"/>
      <c r="M32" s="77" t="s">
        <v>7</v>
      </c>
      <c r="N32" s="78"/>
      <c r="O32" s="2" t="str">
        <f>[4]heading!$B$2</f>
        <v>2010/11</v>
      </c>
      <c r="P32" s="3" t="str">
        <f>[4]heading!$C$2</f>
        <v>2011/12</v>
      </c>
      <c r="Q32" s="4" t="str">
        <f>[4]heading!$D$2</f>
        <v>2012/13</v>
      </c>
      <c r="R32" s="81" t="str">
        <f>[4]heading!$E$2</f>
        <v>Current Year 2013/14</v>
      </c>
      <c r="S32" s="82"/>
      <c r="T32" s="82"/>
      <c r="U32" s="83" t="str">
        <f>[4]heading!$I$2</f>
        <v>2014/15 Medium Term Revenue &amp; Expenditure Framework</v>
      </c>
      <c r="V32" s="84"/>
      <c r="W32" s="85"/>
    </row>
    <row r="33" spans="2:23" ht="38.25" x14ac:dyDescent="0.2">
      <c r="D33" s="49"/>
      <c r="E33" s="50" t="str">
        <f>$E$8</f>
        <v>2013-2014</v>
      </c>
      <c r="F33" s="50" t="str">
        <f>$F$8</f>
        <v>2013-2014</v>
      </c>
      <c r="G33" s="50" t="str">
        <f>$G$8</f>
        <v>2014-2015</v>
      </c>
      <c r="H33" s="50" t="str">
        <f>$H$8</f>
        <v>2015-2016</v>
      </c>
      <c r="I33" s="50" t="str">
        <f>$I$8</f>
        <v>2016-2017</v>
      </c>
      <c r="J33" s="25"/>
      <c r="M33" s="79"/>
      <c r="N33" s="80"/>
      <c r="O33" s="5" t="str">
        <f>[4]heading!$B$3</f>
        <v>Audited Outcome</v>
      </c>
      <c r="P33" s="6" t="str">
        <f>[4]heading!$C$3</f>
        <v>Audited Outcome</v>
      </c>
      <c r="Q33" s="7" t="str">
        <f>[4]heading!$D$3</f>
        <v>Audited Outcome</v>
      </c>
      <c r="R33" s="5" t="str">
        <f>[4]heading!$E$3</f>
        <v>Original Budget</v>
      </c>
      <c r="S33" s="6" t="str">
        <f>[4]heading!$F$3</f>
        <v>Adjusted Budget</v>
      </c>
      <c r="T33" s="8" t="s">
        <v>0</v>
      </c>
      <c r="U33" s="5" t="str">
        <f>[4]heading!$I$3</f>
        <v>Budget Year 2014/15</v>
      </c>
      <c r="V33" s="6" t="str">
        <f>[4]heading!$J$3</f>
        <v>Budget Year +1  2015/16</v>
      </c>
      <c r="W33" s="7" t="str">
        <f>[4]heading!$K$3</f>
        <v>Budget Year +2  2016/17</v>
      </c>
    </row>
    <row r="34" spans="2:23" ht="13.5" x14ac:dyDescent="0.25">
      <c r="D34" s="49"/>
      <c r="E34" s="15"/>
      <c r="F34" s="15"/>
      <c r="G34" s="15"/>
      <c r="H34" s="15"/>
      <c r="I34" s="25"/>
      <c r="J34" s="25"/>
      <c r="M34" s="18" t="s">
        <v>8</v>
      </c>
      <c r="N34" s="19"/>
      <c r="O34" s="20"/>
      <c r="P34" s="20"/>
      <c r="Q34" s="21"/>
      <c r="R34" s="22"/>
      <c r="S34" s="20"/>
      <c r="T34" s="21"/>
      <c r="U34" s="22"/>
      <c r="V34" s="23"/>
      <c r="W34" s="21"/>
    </row>
    <row r="35" spans="2:23" ht="13.5" x14ac:dyDescent="0.25">
      <c r="B35" s="1" t="s">
        <v>9</v>
      </c>
      <c r="C35" s="1" t="s">
        <v>23</v>
      </c>
      <c r="D35" s="37"/>
      <c r="E35" s="25">
        <f>2000+500</f>
        <v>2500</v>
      </c>
      <c r="F35" s="25">
        <v>3121.9700000000003</v>
      </c>
      <c r="G35" s="25">
        <f>2000+500</f>
        <v>2500</v>
      </c>
      <c r="H35" s="25">
        <f t="shared" ref="H35:I39" si="4">ROUND(+G35*1.05,0)</f>
        <v>2625</v>
      </c>
      <c r="I35" s="25">
        <f t="shared" si="4"/>
        <v>2756</v>
      </c>
      <c r="J35" s="25"/>
      <c r="L35" s="11">
        <v>65</v>
      </c>
      <c r="M35" s="18" t="s">
        <v>11</v>
      </c>
      <c r="N35" s="26"/>
      <c r="O35" s="27"/>
      <c r="P35" s="28"/>
      <c r="Q35" s="29"/>
      <c r="R35" s="27"/>
      <c r="S35" s="28"/>
      <c r="T35" s="29"/>
      <c r="U35" s="30"/>
      <c r="V35" s="27"/>
      <c r="W35" s="29"/>
    </row>
    <row r="36" spans="2:23" ht="13.5" x14ac:dyDescent="0.25">
      <c r="C36" s="1" t="s">
        <v>24</v>
      </c>
      <c r="D36" s="37"/>
      <c r="E36" s="25">
        <v>2400</v>
      </c>
      <c r="F36" s="25"/>
      <c r="G36" s="25">
        <v>2400</v>
      </c>
      <c r="H36" s="25">
        <f t="shared" si="4"/>
        <v>2520</v>
      </c>
      <c r="I36" s="25">
        <f t="shared" si="4"/>
        <v>2646</v>
      </c>
      <c r="J36" s="25"/>
      <c r="L36" s="11">
        <v>66</v>
      </c>
      <c r="M36" s="18" t="s">
        <v>13</v>
      </c>
      <c r="N36" s="26"/>
      <c r="O36" s="27">
        <f>-'[4]IE Trail Balance 13|14'!L49-'[4]IE Trail Balance 13|14'!L50</f>
        <v>3115.9399999999996</v>
      </c>
      <c r="P36" s="28">
        <f>-'[4]IE Trail Balance 13|14'!N49-'[4]IE Trail Balance 13|14'!N50</f>
        <v>1873.7400000000002</v>
      </c>
      <c r="Q36" s="29">
        <f>-'[4]IE Trail Balance 13|14'!P49-'[4]IE Trail Balance 13|14'!P50</f>
        <v>2130.9700000000003</v>
      </c>
      <c r="R36" s="27">
        <f>E45</f>
        <v>13000</v>
      </c>
      <c r="S36" s="28">
        <f>R36</f>
        <v>13000</v>
      </c>
      <c r="T36" s="29">
        <f>F45</f>
        <v>3156.57</v>
      </c>
      <c r="U36" s="30">
        <f>G45</f>
        <v>13000</v>
      </c>
      <c r="V36" s="27">
        <f>H45</f>
        <v>13650</v>
      </c>
      <c r="W36" s="29">
        <f>I45</f>
        <v>14333</v>
      </c>
    </row>
    <row r="37" spans="2:23" ht="13.5" x14ac:dyDescent="0.25">
      <c r="C37" s="1" t="s">
        <v>25</v>
      </c>
      <c r="D37" s="37"/>
      <c r="E37" s="25">
        <f>1500+500</f>
        <v>2000</v>
      </c>
      <c r="F37" s="25"/>
      <c r="G37" s="25">
        <f>1500+500</f>
        <v>2000</v>
      </c>
      <c r="H37" s="25">
        <f t="shared" si="4"/>
        <v>2100</v>
      </c>
      <c r="I37" s="25">
        <f t="shared" si="4"/>
        <v>2205</v>
      </c>
      <c r="J37" s="25"/>
      <c r="M37" s="18" t="s">
        <v>15</v>
      </c>
      <c r="N37" s="26"/>
      <c r="O37" s="32"/>
      <c r="P37" s="33"/>
      <c r="Q37" s="34"/>
      <c r="R37" s="32"/>
      <c r="S37" s="33"/>
      <c r="T37" s="34"/>
      <c r="U37" s="35"/>
      <c r="V37" s="32"/>
      <c r="W37" s="34"/>
    </row>
    <row r="38" spans="2:23" ht="13.5" x14ac:dyDescent="0.25">
      <c r="C38" s="1" t="s">
        <v>24</v>
      </c>
      <c r="D38" s="37"/>
      <c r="E38" s="25">
        <v>2400</v>
      </c>
      <c r="F38" s="25"/>
      <c r="G38" s="25">
        <v>2400</v>
      </c>
      <c r="H38" s="25">
        <f t="shared" si="4"/>
        <v>2520</v>
      </c>
      <c r="I38" s="25">
        <f t="shared" si="4"/>
        <v>2646</v>
      </c>
      <c r="J38" s="25"/>
      <c r="M38" s="39" t="s">
        <v>16</v>
      </c>
      <c r="N38" s="40"/>
      <c r="O38" s="41">
        <f t="shared" ref="O38:W38" si="5">SUM(O34:O37)</f>
        <v>3115.9399999999996</v>
      </c>
      <c r="P38" s="42">
        <f t="shared" si="5"/>
        <v>1873.7400000000002</v>
      </c>
      <c r="Q38" s="43">
        <f t="shared" si="5"/>
        <v>2130.9700000000003</v>
      </c>
      <c r="R38" s="41">
        <f t="shared" si="5"/>
        <v>13000</v>
      </c>
      <c r="S38" s="42">
        <f t="shared" si="5"/>
        <v>13000</v>
      </c>
      <c r="T38" s="43">
        <f t="shared" si="5"/>
        <v>3156.57</v>
      </c>
      <c r="U38" s="44">
        <f t="shared" si="5"/>
        <v>13000</v>
      </c>
      <c r="V38" s="41">
        <f t="shared" si="5"/>
        <v>13650</v>
      </c>
      <c r="W38" s="43">
        <f t="shared" si="5"/>
        <v>14333</v>
      </c>
    </row>
    <row r="39" spans="2:23" x14ac:dyDescent="0.2">
      <c r="B39" s="1" t="s">
        <v>12</v>
      </c>
      <c r="D39" s="37"/>
      <c r="E39" s="25">
        <f>100+500</f>
        <v>600</v>
      </c>
      <c r="F39" s="25"/>
      <c r="G39" s="25">
        <f>100+500</f>
        <v>600</v>
      </c>
      <c r="H39" s="25">
        <f t="shared" si="4"/>
        <v>630</v>
      </c>
      <c r="I39" s="25">
        <f t="shared" si="4"/>
        <v>662</v>
      </c>
      <c r="J39" s="25"/>
      <c r="M39" s="51"/>
    </row>
    <row r="40" spans="2:23" x14ac:dyDescent="0.2">
      <c r="B40" s="1" t="s">
        <v>14</v>
      </c>
      <c r="D40" s="37"/>
      <c r="E40" s="25">
        <f>100+500</f>
        <v>600</v>
      </c>
      <c r="F40" s="25"/>
      <c r="G40" s="25">
        <f>100+500</f>
        <v>600</v>
      </c>
      <c r="H40" s="25">
        <f>ROUND(+G40*1.05,0)</f>
        <v>630</v>
      </c>
      <c r="I40" s="25">
        <f>ROUND(+H40*1.05,0)</f>
        <v>662</v>
      </c>
      <c r="J40" s="25"/>
      <c r="M40" s="51"/>
    </row>
    <row r="41" spans="2:23" x14ac:dyDescent="0.2">
      <c r="D41" s="37"/>
      <c r="E41" s="25"/>
      <c r="F41" s="25"/>
      <c r="G41" s="25"/>
      <c r="H41" s="25"/>
      <c r="I41" s="25"/>
      <c r="J41" s="25"/>
    </row>
    <row r="42" spans="2:23" x14ac:dyDescent="0.2">
      <c r="B42" s="1" t="s">
        <v>26</v>
      </c>
      <c r="D42" s="37"/>
      <c r="E42" s="25">
        <f>1500+1000</f>
        <v>2500</v>
      </c>
      <c r="F42" s="25">
        <v>34.6</v>
      </c>
      <c r="G42" s="25">
        <f>1500+1000</f>
        <v>2500</v>
      </c>
      <c r="H42" s="25">
        <f>ROUND(+G42*1.05,0)</f>
        <v>2625</v>
      </c>
      <c r="I42" s="25">
        <f>ROUND(+H42*1.05,0)</f>
        <v>2756</v>
      </c>
      <c r="J42" s="25"/>
    </row>
    <row r="43" spans="2:23" x14ac:dyDescent="0.2">
      <c r="D43" s="37"/>
      <c r="E43" s="25"/>
      <c r="F43" s="25"/>
      <c r="G43" s="25"/>
      <c r="H43" s="25"/>
      <c r="I43" s="25"/>
      <c r="J43" s="25"/>
    </row>
    <row r="44" spans="2:23" x14ac:dyDescent="0.2">
      <c r="D44" s="37"/>
      <c r="E44" s="38"/>
      <c r="F44" s="38"/>
      <c r="G44" s="38"/>
      <c r="H44" s="38"/>
      <c r="I44" s="38"/>
      <c r="J44" s="25"/>
    </row>
    <row r="45" spans="2:23" ht="13.5" thickBot="1" x14ac:dyDescent="0.25">
      <c r="D45" s="37"/>
      <c r="E45" s="46">
        <f>SUM(E34:E44)</f>
        <v>13000</v>
      </c>
      <c r="F45" s="46">
        <f>SUM(F34:F44)</f>
        <v>3156.57</v>
      </c>
      <c r="G45" s="46">
        <f>SUM(G34:G44)</f>
        <v>13000</v>
      </c>
      <c r="H45" s="46">
        <f>SUM(H34:H44)</f>
        <v>13650</v>
      </c>
      <c r="I45" s="46">
        <f>SUM(I34:I44)</f>
        <v>14333</v>
      </c>
      <c r="J45" s="25"/>
    </row>
    <row r="46" spans="2:23" ht="13.5" thickTop="1" x14ac:dyDescent="0.2">
      <c r="D46" s="25"/>
      <c r="E46" s="25"/>
      <c r="F46" s="25"/>
      <c r="G46" s="25"/>
      <c r="H46" s="25"/>
      <c r="I46" s="25"/>
      <c r="J46" s="25"/>
    </row>
    <row r="47" spans="2:23" x14ac:dyDescent="0.2">
      <c r="D47" s="25"/>
      <c r="E47" s="25"/>
      <c r="F47" s="25"/>
      <c r="G47" s="25"/>
      <c r="H47" s="25"/>
      <c r="I47" s="25"/>
      <c r="J47" s="25"/>
    </row>
    <row r="48" spans="2:23" ht="15" x14ac:dyDescent="0.35">
      <c r="B48" s="12" t="s">
        <v>27</v>
      </c>
      <c r="D48" s="47"/>
      <c r="E48" s="12"/>
      <c r="F48" s="12"/>
      <c r="H48" s="12" t="s">
        <v>28</v>
      </c>
      <c r="I48" s="25"/>
      <c r="J48" s="25"/>
      <c r="M48" s="48" t="str">
        <f>B48</f>
        <v>BRANDWEERDIENS</v>
      </c>
      <c r="V48" s="48" t="str">
        <f>H48</f>
        <v>POS NO. 18</v>
      </c>
    </row>
    <row r="49" spans="2:23" x14ac:dyDescent="0.2">
      <c r="B49" s="12"/>
      <c r="D49" s="47"/>
      <c r="E49" s="12"/>
      <c r="F49" s="12"/>
      <c r="H49" s="12"/>
      <c r="I49" s="25"/>
      <c r="J49" s="25"/>
    </row>
    <row r="50" spans="2:23" ht="12.75" customHeight="1" x14ac:dyDescent="0.2">
      <c r="D50" s="47"/>
      <c r="E50" s="13" t="str">
        <f>$E$7</f>
        <v>Begroot</v>
      </c>
      <c r="F50" s="13" t="str">
        <f>$F$7</f>
        <v>Uitgawe</v>
      </c>
      <c r="G50" s="13" t="str">
        <f>$G$7</f>
        <v>Begroot</v>
      </c>
      <c r="H50" s="13" t="str">
        <f>$H$7</f>
        <v>Begroot</v>
      </c>
      <c r="I50" s="13" t="str">
        <f>$I$7</f>
        <v>Begroot</v>
      </c>
      <c r="J50" s="25"/>
      <c r="M50" s="77" t="s">
        <v>7</v>
      </c>
      <c r="N50" s="78"/>
      <c r="O50" s="2" t="str">
        <f>[4]heading!$B$2</f>
        <v>2010/11</v>
      </c>
      <c r="P50" s="3" t="str">
        <f>[4]heading!$C$2</f>
        <v>2011/12</v>
      </c>
      <c r="Q50" s="4" t="str">
        <f>[4]heading!$D$2</f>
        <v>2012/13</v>
      </c>
      <c r="R50" s="81" t="str">
        <f>[4]heading!$E$2</f>
        <v>Current Year 2013/14</v>
      </c>
      <c r="S50" s="82"/>
      <c r="T50" s="82"/>
      <c r="U50" s="83" t="str">
        <f>[4]heading!$I$2</f>
        <v>2014/15 Medium Term Revenue &amp; Expenditure Framework</v>
      </c>
      <c r="V50" s="84"/>
      <c r="W50" s="85"/>
    </row>
    <row r="51" spans="2:23" ht="38.25" x14ac:dyDescent="0.2">
      <c r="D51" s="49"/>
      <c r="E51" s="50" t="str">
        <f>$E$8</f>
        <v>2013-2014</v>
      </c>
      <c r="F51" s="50" t="str">
        <f>$F$8</f>
        <v>2013-2014</v>
      </c>
      <c r="G51" s="50" t="str">
        <f>$G$8</f>
        <v>2014-2015</v>
      </c>
      <c r="H51" s="50" t="str">
        <f>$H$8</f>
        <v>2015-2016</v>
      </c>
      <c r="I51" s="50" t="str">
        <f>$I$8</f>
        <v>2016-2017</v>
      </c>
      <c r="J51" s="25"/>
      <c r="M51" s="79"/>
      <c r="N51" s="80"/>
      <c r="O51" s="5" t="str">
        <f>[4]heading!$B$3</f>
        <v>Audited Outcome</v>
      </c>
      <c r="P51" s="6" t="str">
        <f>[4]heading!$C$3</f>
        <v>Audited Outcome</v>
      </c>
      <c r="Q51" s="7" t="str">
        <f>[4]heading!$D$3</f>
        <v>Audited Outcome</v>
      </c>
      <c r="R51" s="5" t="str">
        <f>[4]heading!$E$3</f>
        <v>Original Budget</v>
      </c>
      <c r="S51" s="6" t="str">
        <f>[4]heading!$F$3</f>
        <v>Adjusted Budget</v>
      </c>
      <c r="T51" s="8" t="s">
        <v>0</v>
      </c>
      <c r="U51" s="5" t="str">
        <f>[4]heading!$I$3</f>
        <v>Budget Year 2014/15</v>
      </c>
      <c r="V51" s="6" t="str">
        <f>[4]heading!$J$3</f>
        <v>Budget Year +1  2015/16</v>
      </c>
      <c r="W51" s="7" t="str">
        <f>[4]heading!$K$3</f>
        <v>Budget Year +2  2016/17</v>
      </c>
    </row>
    <row r="52" spans="2:23" ht="13.5" x14ac:dyDescent="0.25">
      <c r="D52" s="49"/>
      <c r="E52" s="15"/>
      <c r="F52" s="15"/>
      <c r="G52" s="15"/>
      <c r="H52" s="15"/>
      <c r="I52" s="25"/>
      <c r="J52" s="25"/>
      <c r="M52" s="18" t="s">
        <v>8</v>
      </c>
      <c r="N52" s="19"/>
      <c r="O52" s="20"/>
      <c r="P52" s="20"/>
      <c r="Q52" s="21"/>
      <c r="R52" s="22"/>
      <c r="S52" s="20"/>
      <c r="T52" s="21"/>
      <c r="U52" s="22"/>
      <c r="V52" s="23"/>
      <c r="W52" s="21"/>
    </row>
    <row r="53" spans="2:23" ht="13.5" x14ac:dyDescent="0.25">
      <c r="B53" s="1" t="s">
        <v>9</v>
      </c>
      <c r="D53" s="37"/>
      <c r="E53" s="25">
        <v>700</v>
      </c>
      <c r="F53" s="25"/>
      <c r="G53" s="25">
        <f>500+200</f>
        <v>700</v>
      </c>
      <c r="H53" s="25">
        <f t="shared" ref="H53:I55" si="6">ROUND(+G53*1.05,0)</f>
        <v>735</v>
      </c>
      <c r="I53" s="25">
        <f t="shared" si="6"/>
        <v>772</v>
      </c>
      <c r="J53" s="25"/>
      <c r="L53" s="11">
        <v>65</v>
      </c>
      <c r="M53" s="18" t="s">
        <v>11</v>
      </c>
      <c r="N53" s="26"/>
      <c r="O53" s="27"/>
      <c r="P53" s="28"/>
      <c r="Q53" s="29"/>
      <c r="R53" s="27">
        <f>E60-R54</f>
        <v>1000</v>
      </c>
      <c r="S53" s="28">
        <f>R53</f>
        <v>1000</v>
      </c>
      <c r="T53" s="29">
        <f>F60-T54</f>
        <v>0</v>
      </c>
      <c r="U53" s="30">
        <f>G60-U54</f>
        <v>1000</v>
      </c>
      <c r="V53" s="27">
        <f>H60-V54</f>
        <v>1050</v>
      </c>
      <c r="W53" s="29">
        <f>I60-W54</f>
        <v>1103</v>
      </c>
    </row>
    <row r="54" spans="2:23" ht="13.5" x14ac:dyDescent="0.25">
      <c r="B54" s="1" t="s">
        <v>12</v>
      </c>
      <c r="D54" s="37"/>
      <c r="E54" s="25">
        <v>100</v>
      </c>
      <c r="F54" s="25"/>
      <c r="G54" s="25">
        <v>100</v>
      </c>
      <c r="H54" s="25">
        <f t="shared" si="6"/>
        <v>105</v>
      </c>
      <c r="I54" s="25">
        <f t="shared" si="6"/>
        <v>110</v>
      </c>
      <c r="J54" s="25"/>
      <c r="L54" s="11">
        <v>66</v>
      </c>
      <c r="M54" s="18" t="s">
        <v>13</v>
      </c>
      <c r="N54" s="26"/>
      <c r="O54" s="27">
        <f>-'[4]IE Trail Balance 13|14'!L65-'[4]IE Trail Balance 13|14'!L66</f>
        <v>120.13</v>
      </c>
      <c r="P54" s="28">
        <f>-'[4]IE Trail Balance 13|14'!N65-'[4]IE Trail Balance 13|14'!N66</f>
        <v>79.290000000000006</v>
      </c>
      <c r="Q54" s="29">
        <f>-'[4]IE Trail Balance 13|14'!P65-'[4]IE Trail Balance 13|14'!P66</f>
        <v>1661.33</v>
      </c>
      <c r="R54" s="27">
        <f>E57</f>
        <v>2000</v>
      </c>
      <c r="S54" s="28">
        <f>R54</f>
        <v>2000</v>
      </c>
      <c r="T54" s="29">
        <f>F57</f>
        <v>5811.67</v>
      </c>
      <c r="U54" s="30">
        <f>G57</f>
        <v>2000</v>
      </c>
      <c r="V54" s="27">
        <f>H57</f>
        <v>2100</v>
      </c>
      <c r="W54" s="29">
        <f>I57</f>
        <v>2205</v>
      </c>
    </row>
    <row r="55" spans="2:23" ht="13.5" x14ac:dyDescent="0.25">
      <c r="B55" s="1" t="s">
        <v>14</v>
      </c>
      <c r="D55" s="37"/>
      <c r="E55" s="25">
        <v>200</v>
      </c>
      <c r="F55" s="25"/>
      <c r="G55" s="25">
        <v>200</v>
      </c>
      <c r="H55" s="25">
        <f t="shared" si="6"/>
        <v>210</v>
      </c>
      <c r="I55" s="25">
        <f t="shared" si="6"/>
        <v>221</v>
      </c>
      <c r="J55" s="25"/>
      <c r="M55" s="18" t="s">
        <v>15</v>
      </c>
      <c r="N55" s="26"/>
      <c r="O55" s="32"/>
      <c r="P55" s="33"/>
      <c r="Q55" s="34"/>
      <c r="R55" s="32"/>
      <c r="S55" s="33"/>
      <c r="T55" s="34"/>
      <c r="U55" s="35"/>
      <c r="V55" s="32"/>
      <c r="W55" s="34"/>
    </row>
    <row r="56" spans="2:23" ht="13.5" x14ac:dyDescent="0.25">
      <c r="D56" s="37"/>
      <c r="E56" s="25"/>
      <c r="F56" s="25"/>
      <c r="G56" s="25"/>
      <c r="H56" s="25"/>
      <c r="I56" s="25"/>
      <c r="J56" s="25"/>
      <c r="M56" s="39" t="s">
        <v>16</v>
      </c>
      <c r="N56" s="40"/>
      <c r="O56" s="41">
        <f t="shared" ref="O56:W56" si="7">SUM(O52:O55)</f>
        <v>120.13</v>
      </c>
      <c r="P56" s="42">
        <f t="shared" si="7"/>
        <v>79.290000000000006</v>
      </c>
      <c r="Q56" s="43">
        <f t="shared" si="7"/>
        <v>1661.33</v>
      </c>
      <c r="R56" s="41">
        <f t="shared" si="7"/>
        <v>3000</v>
      </c>
      <c r="S56" s="42">
        <f t="shared" si="7"/>
        <v>3000</v>
      </c>
      <c r="T56" s="43">
        <f t="shared" si="7"/>
        <v>5811.67</v>
      </c>
      <c r="U56" s="44">
        <f t="shared" si="7"/>
        <v>3000</v>
      </c>
      <c r="V56" s="41">
        <f t="shared" si="7"/>
        <v>3150</v>
      </c>
      <c r="W56" s="43">
        <f t="shared" si="7"/>
        <v>3308</v>
      </c>
    </row>
    <row r="57" spans="2:23" x14ac:dyDescent="0.2">
      <c r="B57" s="1" t="s">
        <v>26</v>
      </c>
      <c r="D57" s="37"/>
      <c r="E57" s="25">
        <v>2000</v>
      </c>
      <c r="F57" s="25">
        <v>5811.67</v>
      </c>
      <c r="G57" s="25">
        <v>2000</v>
      </c>
      <c r="H57" s="25">
        <f>ROUND(+G57*1.05,0)</f>
        <v>2100</v>
      </c>
      <c r="I57" s="25">
        <f>ROUND(+H57*1.05,0)</f>
        <v>2205</v>
      </c>
      <c r="J57" s="25"/>
    </row>
    <row r="58" spans="2:23" x14ac:dyDescent="0.2">
      <c r="D58" s="37"/>
      <c r="E58" s="25"/>
      <c r="F58" s="25"/>
      <c r="G58" s="25"/>
      <c r="H58" s="25"/>
      <c r="I58" s="25"/>
      <c r="J58" s="25"/>
    </row>
    <row r="59" spans="2:23" x14ac:dyDescent="0.2">
      <c r="D59" s="37"/>
      <c r="E59" s="38"/>
      <c r="F59" s="38"/>
      <c r="G59" s="38"/>
      <c r="H59" s="38"/>
      <c r="I59" s="38"/>
      <c r="J59" s="25"/>
    </row>
    <row r="60" spans="2:23" ht="13.5" thickBot="1" x14ac:dyDescent="0.25">
      <c r="D60" s="37"/>
      <c r="E60" s="46">
        <f>SUM(E52:E59)</f>
        <v>3000</v>
      </c>
      <c r="F60" s="46">
        <f>SUM(F52:F59)</f>
        <v>5811.67</v>
      </c>
      <c r="G60" s="46">
        <f>SUM(G52:G59)</f>
        <v>3000</v>
      </c>
      <c r="H60" s="46">
        <f>SUM(H52:H59)</f>
        <v>3150</v>
      </c>
      <c r="I60" s="46">
        <f>SUM(I52:I59)</f>
        <v>3308</v>
      </c>
      <c r="J60" s="25"/>
    </row>
    <row r="61" spans="2:23" ht="13.5" thickTop="1" x14ac:dyDescent="0.2">
      <c r="D61" s="25"/>
      <c r="E61" s="25"/>
      <c r="F61" s="25"/>
      <c r="G61" s="25"/>
      <c r="H61" s="25"/>
      <c r="I61" s="25"/>
      <c r="J61" s="25"/>
    </row>
    <row r="62" spans="2:23" x14ac:dyDescent="0.2">
      <c r="D62" s="25"/>
      <c r="E62" s="25"/>
      <c r="F62" s="25"/>
      <c r="G62" s="25"/>
      <c r="H62" s="25"/>
      <c r="I62" s="25"/>
      <c r="J62" s="25"/>
    </row>
    <row r="63" spans="2:23" ht="15" x14ac:dyDescent="0.35">
      <c r="B63" s="12" t="s">
        <v>29</v>
      </c>
      <c r="D63" s="47"/>
      <c r="E63" s="12"/>
      <c r="F63" s="12"/>
      <c r="H63" s="12" t="s">
        <v>30</v>
      </c>
      <c r="I63" s="25"/>
      <c r="J63" s="25"/>
      <c r="M63" s="48" t="str">
        <f>B63</f>
        <v>BURGERLIKE BESKERMING</v>
      </c>
      <c r="V63" s="48" t="str">
        <f>H63</f>
        <v>POS NO. 20</v>
      </c>
    </row>
    <row r="64" spans="2:23" x14ac:dyDescent="0.2">
      <c r="B64" s="12"/>
      <c r="D64" s="47"/>
      <c r="E64" s="12"/>
      <c r="F64" s="12"/>
      <c r="H64" s="12"/>
      <c r="I64" s="25"/>
      <c r="J64" s="25"/>
    </row>
    <row r="65" spans="2:23" x14ac:dyDescent="0.2">
      <c r="D65" s="47"/>
      <c r="E65" s="13" t="str">
        <f>$E$7</f>
        <v>Begroot</v>
      </c>
      <c r="F65" s="13" t="str">
        <f>$F$7</f>
        <v>Uitgawe</v>
      </c>
      <c r="G65" s="13" t="str">
        <f>$G$7</f>
        <v>Begroot</v>
      </c>
      <c r="H65" s="13" t="str">
        <f>$H$7</f>
        <v>Begroot</v>
      </c>
      <c r="I65" s="13" t="str">
        <f>$I$7</f>
        <v>Begroot</v>
      </c>
      <c r="J65" s="25"/>
      <c r="M65" s="77" t="s">
        <v>7</v>
      </c>
      <c r="N65" s="78"/>
      <c r="O65" s="2" t="str">
        <f>[4]heading!$B$2</f>
        <v>2010/11</v>
      </c>
      <c r="P65" s="3" t="str">
        <f>[4]heading!$C$2</f>
        <v>2011/12</v>
      </c>
      <c r="Q65" s="4" t="str">
        <f>[4]heading!$D$2</f>
        <v>2012/13</v>
      </c>
      <c r="R65" s="81" t="str">
        <f>[4]heading!$E$2</f>
        <v>Current Year 2013/14</v>
      </c>
      <c r="S65" s="82"/>
      <c r="T65" s="82"/>
      <c r="U65" s="83" t="str">
        <f>[4]heading!$I$2</f>
        <v>2014/15 Medium Term Revenue &amp; Expenditure Framework</v>
      </c>
      <c r="V65" s="84"/>
      <c r="W65" s="85"/>
    </row>
    <row r="66" spans="2:23" ht="38.25" x14ac:dyDescent="0.2">
      <c r="D66" s="49"/>
      <c r="E66" s="50" t="str">
        <f>$E$8</f>
        <v>2013-2014</v>
      </c>
      <c r="F66" s="50" t="str">
        <f>$F$8</f>
        <v>2013-2014</v>
      </c>
      <c r="G66" s="50" t="str">
        <f>$G$8</f>
        <v>2014-2015</v>
      </c>
      <c r="H66" s="50" t="str">
        <f>$H$8</f>
        <v>2015-2016</v>
      </c>
      <c r="I66" s="50" t="str">
        <f>$I$8</f>
        <v>2016-2017</v>
      </c>
      <c r="J66" s="25"/>
      <c r="M66" s="79"/>
      <c r="N66" s="80"/>
      <c r="O66" s="5" t="str">
        <f>[4]heading!$B$3</f>
        <v>Audited Outcome</v>
      </c>
      <c r="P66" s="6" t="str">
        <f>[4]heading!$C$3</f>
        <v>Audited Outcome</v>
      </c>
      <c r="Q66" s="7" t="str">
        <f>[4]heading!$D$3</f>
        <v>Audited Outcome</v>
      </c>
      <c r="R66" s="5" t="str">
        <f>[4]heading!$E$3</f>
        <v>Original Budget</v>
      </c>
      <c r="S66" s="6" t="str">
        <f>[4]heading!$F$3</f>
        <v>Adjusted Budget</v>
      </c>
      <c r="T66" s="8" t="s">
        <v>0</v>
      </c>
      <c r="U66" s="5" t="str">
        <f>[4]heading!$I$3</f>
        <v>Budget Year 2014/15</v>
      </c>
      <c r="V66" s="6" t="str">
        <f>[4]heading!$J$3</f>
        <v>Budget Year +1  2015/16</v>
      </c>
      <c r="W66" s="7" t="str">
        <f>[4]heading!$K$3</f>
        <v>Budget Year +2  2016/17</v>
      </c>
    </row>
    <row r="67" spans="2:23" ht="13.5" x14ac:dyDescent="0.25">
      <c r="D67" s="49"/>
      <c r="E67" s="15"/>
      <c r="F67" s="15"/>
      <c r="G67" s="15"/>
      <c r="H67" s="15"/>
      <c r="I67" s="25"/>
      <c r="J67" s="25"/>
      <c r="M67" s="18" t="s">
        <v>8</v>
      </c>
      <c r="N67" s="19"/>
      <c r="O67" s="20"/>
      <c r="P67" s="20"/>
      <c r="Q67" s="21"/>
      <c r="R67" s="22"/>
      <c r="S67" s="20"/>
      <c r="T67" s="21"/>
      <c r="U67" s="22"/>
      <c r="V67" s="23"/>
      <c r="W67" s="21"/>
    </row>
    <row r="68" spans="2:23" ht="13.5" x14ac:dyDescent="0.25">
      <c r="B68" s="1" t="s">
        <v>9</v>
      </c>
      <c r="D68" s="37"/>
      <c r="E68" s="25">
        <v>2300</v>
      </c>
      <c r="F68" s="25">
        <v>0</v>
      </c>
      <c r="G68" s="25">
        <v>2300</v>
      </c>
      <c r="H68" s="25">
        <f>ROUND(+G68*1.05,0)</f>
        <v>2415</v>
      </c>
      <c r="I68" s="25">
        <f>ROUND(+H68*1.05,0)</f>
        <v>2536</v>
      </c>
      <c r="J68" s="25"/>
      <c r="L68" s="11">
        <v>65</v>
      </c>
      <c r="M68" s="18" t="s">
        <v>11</v>
      </c>
      <c r="N68" s="26"/>
      <c r="O68" s="27">
        <f>-'[4]IE Trail Balance 13|14'!L79</f>
        <v>0</v>
      </c>
      <c r="P68" s="28">
        <f>-'[4]IE Trail Balance 13|14'!N79</f>
        <v>0</v>
      </c>
      <c r="Q68" s="29">
        <f>-'[4]IE Trail Balance 13|14'!P79</f>
        <v>6433.99</v>
      </c>
      <c r="R68" s="27">
        <f>E70</f>
        <v>2300</v>
      </c>
      <c r="S68" s="28">
        <f>R68</f>
        <v>2300</v>
      </c>
      <c r="T68" s="29">
        <f>F70</f>
        <v>0</v>
      </c>
      <c r="U68" s="30">
        <f>G70</f>
        <v>2300</v>
      </c>
      <c r="V68" s="27">
        <f>H70</f>
        <v>2415</v>
      </c>
      <c r="W68" s="29">
        <f>I70</f>
        <v>2536</v>
      </c>
    </row>
    <row r="69" spans="2:23" ht="13.5" x14ac:dyDescent="0.25">
      <c r="D69" s="37"/>
      <c r="E69" s="38"/>
      <c r="F69" s="38"/>
      <c r="G69" s="38"/>
      <c r="H69" s="38"/>
      <c r="I69" s="38"/>
      <c r="J69" s="25"/>
      <c r="L69" s="11">
        <v>66</v>
      </c>
      <c r="M69" s="18" t="s">
        <v>13</v>
      </c>
      <c r="N69" s="26"/>
      <c r="O69" s="27"/>
      <c r="P69" s="28"/>
      <c r="Q69" s="29"/>
      <c r="R69" s="27"/>
      <c r="S69" s="28"/>
      <c r="T69" s="29"/>
      <c r="U69" s="30"/>
      <c r="V69" s="27"/>
      <c r="W69" s="29"/>
    </row>
    <row r="70" spans="2:23" ht="14.25" thickBot="1" x14ac:dyDescent="0.3">
      <c r="D70" s="37"/>
      <c r="E70" s="46">
        <f>SUM(E67:E69)</f>
        <v>2300</v>
      </c>
      <c r="F70" s="46">
        <f>SUM(F67:F69)</f>
        <v>0</v>
      </c>
      <c r="G70" s="46">
        <f>SUM(G67:G69)</f>
        <v>2300</v>
      </c>
      <c r="H70" s="46">
        <f>SUM(H67:H69)</f>
        <v>2415</v>
      </c>
      <c r="I70" s="46">
        <f>SUM(I67:I69)</f>
        <v>2536</v>
      </c>
      <c r="J70" s="25"/>
      <c r="M70" s="18" t="s">
        <v>15</v>
      </c>
      <c r="N70" s="26"/>
      <c r="O70" s="32"/>
      <c r="P70" s="33"/>
      <c r="Q70" s="34"/>
      <c r="R70" s="32"/>
      <c r="S70" s="33"/>
      <c r="T70" s="34"/>
      <c r="U70" s="35"/>
      <c r="V70" s="32"/>
      <c r="W70" s="34"/>
    </row>
    <row r="71" spans="2:23" ht="14.25" thickTop="1" x14ac:dyDescent="0.25">
      <c r="D71" s="25"/>
      <c r="E71" s="25"/>
      <c r="F71" s="25"/>
      <c r="G71" s="25"/>
      <c r="H71" s="25"/>
      <c r="I71" s="25"/>
      <c r="J71" s="25"/>
      <c r="M71" s="39" t="s">
        <v>16</v>
      </c>
      <c r="N71" s="40"/>
      <c r="O71" s="41">
        <f t="shared" ref="O71:W71" si="8">SUM(O67:O70)</f>
        <v>0</v>
      </c>
      <c r="P71" s="42">
        <f t="shared" si="8"/>
        <v>0</v>
      </c>
      <c r="Q71" s="43">
        <f t="shared" si="8"/>
        <v>6433.99</v>
      </c>
      <c r="R71" s="41">
        <f t="shared" si="8"/>
        <v>2300</v>
      </c>
      <c r="S71" s="42">
        <f t="shared" si="8"/>
        <v>2300</v>
      </c>
      <c r="T71" s="43">
        <f t="shared" si="8"/>
        <v>0</v>
      </c>
      <c r="U71" s="44">
        <f t="shared" si="8"/>
        <v>2300</v>
      </c>
      <c r="V71" s="41">
        <f t="shared" si="8"/>
        <v>2415</v>
      </c>
      <c r="W71" s="43">
        <f t="shared" si="8"/>
        <v>2536</v>
      </c>
    </row>
    <row r="72" spans="2:23" x14ac:dyDescent="0.2">
      <c r="D72" s="25"/>
      <c r="E72" s="25"/>
      <c r="F72" s="25"/>
      <c r="G72" s="25"/>
      <c r="H72" s="25"/>
      <c r="I72" s="25"/>
      <c r="J72" s="25"/>
    </row>
    <row r="73" spans="2:23" x14ac:dyDescent="0.2">
      <c r="D73" s="25"/>
      <c r="E73" s="25"/>
      <c r="F73" s="25"/>
      <c r="G73" s="25"/>
      <c r="H73" s="25"/>
      <c r="I73" s="25"/>
      <c r="J73" s="25"/>
    </row>
    <row r="74" spans="2:23" x14ac:dyDescent="0.2">
      <c r="D74" s="25"/>
      <c r="E74" s="25"/>
      <c r="F74" s="25"/>
      <c r="G74" s="25"/>
      <c r="H74" s="25"/>
      <c r="I74" s="25"/>
      <c r="J74" s="25"/>
    </row>
    <row r="75" spans="2:23" x14ac:dyDescent="0.2">
      <c r="D75" s="25"/>
      <c r="E75" s="25"/>
      <c r="F75" s="25"/>
      <c r="G75" s="25"/>
      <c r="H75" s="25"/>
      <c r="I75" s="25"/>
      <c r="J75" s="25"/>
    </row>
    <row r="76" spans="2:23" x14ac:dyDescent="0.2">
      <c r="D76" s="25"/>
      <c r="E76" s="25"/>
      <c r="F76" s="25"/>
      <c r="G76" s="25"/>
      <c r="H76" s="25"/>
      <c r="I76" s="25"/>
      <c r="J76" s="25"/>
    </row>
    <row r="77" spans="2:23" ht="15" x14ac:dyDescent="0.35">
      <c r="B77" s="12" t="s">
        <v>31</v>
      </c>
      <c r="D77" s="47"/>
      <c r="E77" s="12"/>
      <c r="F77" s="12"/>
      <c r="H77" s="12" t="s">
        <v>32</v>
      </c>
      <c r="I77" s="25"/>
      <c r="J77" s="25"/>
      <c r="M77" s="48" t="str">
        <f>B77</f>
        <v>GESONDHEIDSDIENS</v>
      </c>
      <c r="V77" s="48" t="str">
        <f>H77</f>
        <v>POS NO. 24</v>
      </c>
    </row>
    <row r="78" spans="2:23" x14ac:dyDescent="0.2">
      <c r="B78" s="12"/>
      <c r="D78" s="47"/>
      <c r="E78" s="12"/>
      <c r="F78" s="12"/>
      <c r="H78" s="12"/>
      <c r="I78" s="25"/>
      <c r="J78" s="25"/>
    </row>
    <row r="79" spans="2:23" ht="12.75" customHeight="1" x14ac:dyDescent="0.2">
      <c r="D79" s="47"/>
      <c r="E79" s="13" t="str">
        <f>$E$7</f>
        <v>Begroot</v>
      </c>
      <c r="F79" s="13" t="str">
        <f>$F$7</f>
        <v>Uitgawe</v>
      </c>
      <c r="G79" s="13" t="str">
        <f>$G$7</f>
        <v>Begroot</v>
      </c>
      <c r="H79" s="13" t="str">
        <f>$H$7</f>
        <v>Begroot</v>
      </c>
      <c r="I79" s="13" t="str">
        <f>$I$7</f>
        <v>Begroot</v>
      </c>
      <c r="J79" s="25"/>
      <c r="M79" s="77" t="s">
        <v>7</v>
      </c>
      <c r="N79" s="78"/>
      <c r="O79" s="2" t="str">
        <f>[4]heading!$B$2</f>
        <v>2010/11</v>
      </c>
      <c r="P79" s="3" t="str">
        <f>[4]heading!$C$2</f>
        <v>2011/12</v>
      </c>
      <c r="Q79" s="4" t="str">
        <f>[4]heading!$D$2</f>
        <v>2012/13</v>
      </c>
      <c r="R79" s="81" t="str">
        <f>[4]heading!$E$2</f>
        <v>Current Year 2013/14</v>
      </c>
      <c r="S79" s="82"/>
      <c r="T79" s="82"/>
      <c r="U79" s="83" t="str">
        <f>[4]heading!$I$2</f>
        <v>2014/15 Medium Term Revenue &amp; Expenditure Framework</v>
      </c>
      <c r="V79" s="84"/>
      <c r="W79" s="85"/>
    </row>
    <row r="80" spans="2:23" ht="38.25" x14ac:dyDescent="0.2">
      <c r="D80" s="49"/>
      <c r="E80" s="50" t="str">
        <f>$E$8</f>
        <v>2013-2014</v>
      </c>
      <c r="F80" s="50" t="str">
        <f>$F$8</f>
        <v>2013-2014</v>
      </c>
      <c r="G80" s="50" t="str">
        <f>$G$8</f>
        <v>2014-2015</v>
      </c>
      <c r="H80" s="50" t="str">
        <f>$H$8</f>
        <v>2015-2016</v>
      </c>
      <c r="I80" s="50" t="str">
        <f>$I$8</f>
        <v>2016-2017</v>
      </c>
      <c r="J80" s="25"/>
      <c r="M80" s="79"/>
      <c r="N80" s="80"/>
      <c r="O80" s="5" t="str">
        <f>[4]heading!$B$3</f>
        <v>Audited Outcome</v>
      </c>
      <c r="P80" s="6" t="str">
        <f>[4]heading!$C$3</f>
        <v>Audited Outcome</v>
      </c>
      <c r="Q80" s="7" t="str">
        <f>[4]heading!$D$3</f>
        <v>Audited Outcome</v>
      </c>
      <c r="R80" s="5" t="str">
        <f>[4]heading!$E$3</f>
        <v>Original Budget</v>
      </c>
      <c r="S80" s="6" t="str">
        <f>[4]heading!$F$3</f>
        <v>Adjusted Budget</v>
      </c>
      <c r="T80" s="8" t="s">
        <v>0</v>
      </c>
      <c r="U80" s="5" t="str">
        <f>[4]heading!$I$3</f>
        <v>Budget Year 2014/15</v>
      </c>
      <c r="V80" s="6" t="str">
        <f>[4]heading!$J$3</f>
        <v>Budget Year +1  2015/16</v>
      </c>
      <c r="W80" s="7" t="str">
        <f>[4]heading!$K$3</f>
        <v>Budget Year +2  2016/17</v>
      </c>
    </row>
    <row r="81" spans="2:23" ht="13.5" x14ac:dyDescent="0.25">
      <c r="D81" s="49"/>
      <c r="E81" s="50"/>
      <c r="F81" s="50"/>
      <c r="G81" s="50"/>
      <c r="H81" s="50"/>
      <c r="I81" s="50"/>
      <c r="J81" s="25"/>
      <c r="M81" s="18" t="s">
        <v>8</v>
      </c>
      <c r="N81" s="19"/>
      <c r="O81" s="20"/>
      <c r="P81" s="20"/>
      <c r="Q81" s="21"/>
      <c r="R81" s="22"/>
      <c r="S81" s="20"/>
      <c r="T81" s="21"/>
      <c r="U81" s="22"/>
      <c r="V81" s="23"/>
      <c r="W81" s="21"/>
    </row>
    <row r="82" spans="2:23" ht="13.5" x14ac:dyDescent="0.25">
      <c r="D82" s="49"/>
      <c r="E82" s="50"/>
      <c r="F82" s="50"/>
      <c r="G82" s="50"/>
      <c r="H82" s="50"/>
      <c r="I82" s="50"/>
      <c r="J82" s="25"/>
      <c r="L82" s="11">
        <v>65</v>
      </c>
      <c r="M82" s="18" t="s">
        <v>11</v>
      </c>
      <c r="N82" s="26"/>
      <c r="O82" s="27">
        <f>-'[4]IE Trail Balance 13|14'!L104-'[4]IE Trail Balance 13|14'!L105</f>
        <v>0</v>
      </c>
      <c r="P82" s="28">
        <f>-'[4]IE Trail Balance 13|14'!N104-'[4]IE Trail Balance 13|14'!N105</f>
        <v>0</v>
      </c>
      <c r="Q82" s="29">
        <f>-'[4]IE Trail Balance 13|14'!P104-'[4]IE Trail Balance 13|14'!P105</f>
        <v>0</v>
      </c>
      <c r="R82" s="27">
        <f>E98</f>
        <v>0</v>
      </c>
      <c r="S82" s="28">
        <f>R82</f>
        <v>0</v>
      </c>
      <c r="T82" s="29">
        <f>F98</f>
        <v>0</v>
      </c>
      <c r="U82" s="30">
        <f>G98</f>
        <v>0</v>
      </c>
      <c r="V82" s="27">
        <f>H98</f>
        <v>0</v>
      </c>
      <c r="W82" s="29">
        <f>I98</f>
        <v>0</v>
      </c>
    </row>
    <row r="83" spans="2:23" ht="12.75" customHeight="1" x14ac:dyDescent="0.25">
      <c r="D83" s="49"/>
      <c r="E83" s="15"/>
      <c r="F83" s="15"/>
      <c r="G83" s="15"/>
      <c r="H83" s="15"/>
      <c r="I83" s="25"/>
      <c r="J83" s="25"/>
      <c r="L83" s="11">
        <v>66</v>
      </c>
      <c r="M83" s="18" t="s">
        <v>13</v>
      </c>
      <c r="N83" s="26"/>
      <c r="O83" s="27"/>
      <c r="P83" s="28"/>
      <c r="Q83" s="29"/>
      <c r="R83" s="27"/>
      <c r="S83" s="28"/>
      <c r="T83" s="29"/>
      <c r="U83" s="30"/>
      <c r="V83" s="27"/>
      <c r="W83" s="29"/>
    </row>
    <row r="84" spans="2:23" ht="13.5" x14ac:dyDescent="0.25">
      <c r="B84" s="1" t="s">
        <v>9</v>
      </c>
      <c r="D84" s="37"/>
      <c r="E84" s="25">
        <v>0</v>
      </c>
      <c r="F84" s="25">
        <v>0</v>
      </c>
      <c r="G84" s="25">
        <f>ROUND(+E84*1.05,0)</f>
        <v>0</v>
      </c>
      <c r="H84" s="25">
        <f>ROUND(+G84*1.05,0)</f>
        <v>0</v>
      </c>
      <c r="I84" s="25"/>
      <c r="J84" s="25"/>
      <c r="M84" s="18" t="s">
        <v>15</v>
      </c>
      <c r="N84" s="26"/>
      <c r="O84" s="32"/>
      <c r="P84" s="33"/>
      <c r="Q84" s="34"/>
      <c r="R84" s="32"/>
      <c r="S84" s="33"/>
      <c r="T84" s="34"/>
      <c r="U84" s="35"/>
      <c r="V84" s="32"/>
      <c r="W84" s="34"/>
    </row>
    <row r="85" spans="2:23" ht="13.5" x14ac:dyDescent="0.25">
      <c r="D85" s="37"/>
      <c r="E85" s="38"/>
      <c r="F85" s="38"/>
      <c r="G85" s="38"/>
      <c r="H85" s="38"/>
      <c r="I85" s="38"/>
      <c r="J85" s="25"/>
      <c r="M85" s="39" t="s">
        <v>16</v>
      </c>
      <c r="N85" s="40"/>
      <c r="O85" s="41">
        <f t="shared" ref="O85:W85" si="9">SUM(O81:O84)</f>
        <v>0</v>
      </c>
      <c r="P85" s="42">
        <f t="shared" si="9"/>
        <v>0</v>
      </c>
      <c r="Q85" s="43">
        <f t="shared" si="9"/>
        <v>0</v>
      </c>
      <c r="R85" s="41">
        <f t="shared" si="9"/>
        <v>0</v>
      </c>
      <c r="S85" s="42">
        <f t="shared" si="9"/>
        <v>0</v>
      </c>
      <c r="T85" s="43">
        <f t="shared" si="9"/>
        <v>0</v>
      </c>
      <c r="U85" s="44">
        <f t="shared" si="9"/>
        <v>0</v>
      </c>
      <c r="V85" s="41">
        <f t="shared" si="9"/>
        <v>0</v>
      </c>
      <c r="W85" s="43">
        <f t="shared" si="9"/>
        <v>0</v>
      </c>
    </row>
    <row r="86" spans="2:23" ht="13.5" thickBot="1" x14ac:dyDescent="0.25">
      <c r="D86" s="37"/>
      <c r="E86" s="46">
        <f>SUM(E83:E85)</f>
        <v>0</v>
      </c>
      <c r="F86" s="46">
        <f>SUM(F83:F85)</f>
        <v>0</v>
      </c>
      <c r="G86" s="46">
        <f>SUM(G83:G85)</f>
        <v>0</v>
      </c>
      <c r="H86" s="46">
        <f>SUM(H83:H85)</f>
        <v>0</v>
      </c>
      <c r="I86" s="46">
        <f>SUM(I83:I85)</f>
        <v>0</v>
      </c>
      <c r="J86" s="25"/>
    </row>
    <row r="87" spans="2:23" ht="13.5" thickTop="1" x14ac:dyDescent="0.2">
      <c r="D87" s="25"/>
      <c r="E87" s="25"/>
      <c r="F87" s="25"/>
      <c r="G87" s="25"/>
      <c r="H87" s="25"/>
      <c r="I87" s="25"/>
      <c r="J87" s="25"/>
    </row>
    <row r="88" spans="2:23" x14ac:dyDescent="0.2">
      <c r="D88" s="25"/>
      <c r="E88" s="25"/>
      <c r="F88" s="25"/>
      <c r="G88" s="25"/>
      <c r="H88" s="25"/>
      <c r="I88" s="25"/>
      <c r="J88" s="25"/>
    </row>
    <row r="89" spans="2:23" ht="15" x14ac:dyDescent="0.35">
      <c r="B89" s="12" t="s">
        <v>33</v>
      </c>
      <c r="D89" s="47"/>
      <c r="E89" s="12"/>
      <c r="F89" s="12"/>
      <c r="H89" s="12" t="s">
        <v>34</v>
      </c>
      <c r="I89" s="25"/>
      <c r="J89" s="25"/>
      <c r="M89" s="48" t="str">
        <f>B89</f>
        <v>HOOFPAAIE</v>
      </c>
      <c r="V89" s="48" t="str">
        <f>H89</f>
        <v>POS NO. 26</v>
      </c>
    </row>
    <row r="90" spans="2:23" x14ac:dyDescent="0.2">
      <c r="B90" s="12"/>
      <c r="D90" s="47"/>
      <c r="E90" s="12"/>
      <c r="F90" s="12"/>
      <c r="H90" s="12"/>
      <c r="I90" s="25"/>
      <c r="J90" s="25"/>
    </row>
    <row r="91" spans="2:23" ht="12.75" customHeight="1" x14ac:dyDescent="0.2">
      <c r="D91" s="47"/>
      <c r="E91" s="13" t="str">
        <f>$E$7</f>
        <v>Begroot</v>
      </c>
      <c r="F91" s="13" t="str">
        <f>$F$7</f>
        <v>Uitgawe</v>
      </c>
      <c r="G91" s="13" t="str">
        <f>$G$7</f>
        <v>Begroot</v>
      </c>
      <c r="H91" s="13" t="str">
        <f>$H$7</f>
        <v>Begroot</v>
      </c>
      <c r="I91" s="13" t="str">
        <f>$I$7</f>
        <v>Begroot</v>
      </c>
      <c r="J91" s="25"/>
      <c r="M91" s="77" t="s">
        <v>7</v>
      </c>
      <c r="N91" s="78"/>
      <c r="O91" s="2" t="str">
        <f>[4]heading!$B$2</f>
        <v>2010/11</v>
      </c>
      <c r="P91" s="3" t="str">
        <f>[4]heading!$C$2</f>
        <v>2011/12</v>
      </c>
      <c r="Q91" s="4" t="str">
        <f>[4]heading!$D$2</f>
        <v>2012/13</v>
      </c>
      <c r="R91" s="81" t="str">
        <f>[4]heading!$E$2</f>
        <v>Current Year 2013/14</v>
      </c>
      <c r="S91" s="82"/>
      <c r="T91" s="82"/>
      <c r="U91" s="83" t="str">
        <f>[4]heading!$I$2</f>
        <v>2014/15 Medium Term Revenue &amp; Expenditure Framework</v>
      </c>
      <c r="V91" s="84"/>
      <c r="W91" s="85"/>
    </row>
    <row r="92" spans="2:23" ht="38.25" x14ac:dyDescent="0.2">
      <c r="D92" s="49"/>
      <c r="E92" s="50" t="str">
        <f>$E$8</f>
        <v>2013-2014</v>
      </c>
      <c r="F92" s="50" t="str">
        <f>$F$8</f>
        <v>2013-2014</v>
      </c>
      <c r="G92" s="50" t="str">
        <f>$G$8</f>
        <v>2014-2015</v>
      </c>
      <c r="H92" s="50" t="str">
        <f>$H$8</f>
        <v>2015-2016</v>
      </c>
      <c r="I92" s="50" t="str">
        <f>$I$8</f>
        <v>2016-2017</v>
      </c>
      <c r="J92" s="25"/>
      <c r="M92" s="79"/>
      <c r="N92" s="80"/>
      <c r="O92" s="5" t="str">
        <f>[4]heading!$B$3</f>
        <v>Audited Outcome</v>
      </c>
      <c r="P92" s="6" t="str">
        <f>[4]heading!$C$3</f>
        <v>Audited Outcome</v>
      </c>
      <c r="Q92" s="7" t="str">
        <f>[4]heading!$D$3</f>
        <v>Audited Outcome</v>
      </c>
      <c r="R92" s="5" t="str">
        <f>[4]heading!$E$3</f>
        <v>Original Budget</v>
      </c>
      <c r="S92" s="6" t="str">
        <f>[4]heading!$F$3</f>
        <v>Adjusted Budget</v>
      </c>
      <c r="T92" s="8" t="s">
        <v>0</v>
      </c>
      <c r="U92" s="5" t="str">
        <f>[4]heading!$I$3</f>
        <v>Budget Year 2014/15</v>
      </c>
      <c r="V92" s="6" t="str">
        <f>[4]heading!$J$3</f>
        <v>Budget Year +1  2015/16</v>
      </c>
      <c r="W92" s="7" t="str">
        <f>[4]heading!$K$3</f>
        <v>Budget Year +2  2016/17</v>
      </c>
    </row>
    <row r="93" spans="2:23" ht="13.5" x14ac:dyDescent="0.25">
      <c r="D93" s="49"/>
      <c r="E93" s="15"/>
      <c r="F93" s="15"/>
      <c r="G93" s="15"/>
      <c r="H93" s="15"/>
      <c r="I93" s="25"/>
      <c r="J93" s="25"/>
      <c r="M93" s="18" t="s">
        <v>8</v>
      </c>
      <c r="N93" s="19"/>
      <c r="O93" s="20"/>
      <c r="P93" s="20"/>
      <c r="Q93" s="21"/>
      <c r="R93" s="22"/>
      <c r="S93" s="20"/>
      <c r="T93" s="21"/>
      <c r="U93" s="22"/>
      <c r="V93" s="23"/>
      <c r="W93" s="21"/>
    </row>
    <row r="94" spans="2:23" ht="13.5" x14ac:dyDescent="0.25">
      <c r="B94" s="1" t="s">
        <v>9</v>
      </c>
      <c r="D94" s="37"/>
      <c r="E94" s="25">
        <v>0</v>
      </c>
      <c r="F94" s="25"/>
      <c r="G94" s="25">
        <f>ROUND(+E94*1.05,0)</f>
        <v>0</v>
      </c>
      <c r="H94" s="25">
        <f>ROUND(+G94*1.05,0)</f>
        <v>0</v>
      </c>
      <c r="I94" s="25"/>
      <c r="J94" s="25"/>
      <c r="L94" s="11">
        <v>65</v>
      </c>
      <c r="M94" s="18" t="s">
        <v>11</v>
      </c>
      <c r="N94" s="26"/>
      <c r="O94" s="27">
        <f>-'[4]IE Trail Balance 13|14'!L109</f>
        <v>0</v>
      </c>
      <c r="P94" s="28">
        <f>-'[4]IE Trail Balance 13|14'!N109</f>
        <v>0</v>
      </c>
      <c r="Q94" s="29">
        <f>-'[4]IE Trail Balance 13|14'!P109</f>
        <v>0</v>
      </c>
      <c r="R94" s="27">
        <f>E98</f>
        <v>0</v>
      </c>
      <c r="S94" s="28">
        <f>R94</f>
        <v>0</v>
      </c>
      <c r="T94" s="29">
        <f>F98</f>
        <v>0</v>
      </c>
      <c r="U94" s="30">
        <f>G98</f>
        <v>0</v>
      </c>
      <c r="V94" s="27">
        <f>H98</f>
        <v>0</v>
      </c>
      <c r="W94" s="29">
        <f>I98</f>
        <v>0</v>
      </c>
    </row>
    <row r="95" spans="2:23" ht="13.5" x14ac:dyDescent="0.25">
      <c r="B95" s="1" t="s">
        <v>12</v>
      </c>
      <c r="D95" s="37"/>
      <c r="E95" s="25">
        <v>0</v>
      </c>
      <c r="F95" s="25"/>
      <c r="G95" s="25">
        <f>ROUND(+E95*1.05,0)</f>
        <v>0</v>
      </c>
      <c r="H95" s="25">
        <f>ROUND(+G95*1.05,0)</f>
        <v>0</v>
      </c>
      <c r="I95" s="25"/>
      <c r="J95" s="25"/>
      <c r="L95" s="11">
        <v>66</v>
      </c>
      <c r="M95" s="18" t="s">
        <v>13</v>
      </c>
      <c r="N95" s="26"/>
      <c r="O95" s="27"/>
      <c r="P95" s="28"/>
      <c r="Q95" s="29"/>
      <c r="R95" s="27"/>
      <c r="S95" s="28"/>
      <c r="T95" s="29"/>
      <c r="U95" s="30"/>
      <c r="V95" s="27"/>
      <c r="W95" s="29"/>
    </row>
    <row r="96" spans="2:23" ht="13.5" x14ac:dyDescent="0.25">
      <c r="B96" s="1" t="s">
        <v>14</v>
      </c>
      <c r="D96" s="37"/>
      <c r="E96" s="25">
        <v>0</v>
      </c>
      <c r="F96" s="25">
        <v>0</v>
      </c>
      <c r="G96" s="25">
        <f>ROUND(+E96*1.05,0)</f>
        <v>0</v>
      </c>
      <c r="H96" s="25">
        <f>ROUND(+G96*1.05,0)</f>
        <v>0</v>
      </c>
      <c r="I96" s="25"/>
      <c r="J96" s="25"/>
      <c r="M96" s="18" t="s">
        <v>15</v>
      </c>
      <c r="N96" s="26"/>
      <c r="O96" s="32"/>
      <c r="P96" s="33"/>
      <c r="Q96" s="34"/>
      <c r="R96" s="32"/>
      <c r="S96" s="33"/>
      <c r="T96" s="34"/>
      <c r="U96" s="35"/>
      <c r="V96" s="32"/>
      <c r="W96" s="34"/>
    </row>
    <row r="97" spans="2:23" ht="13.5" x14ac:dyDescent="0.25">
      <c r="D97" s="37"/>
      <c r="E97" s="38"/>
      <c r="F97" s="38"/>
      <c r="G97" s="38"/>
      <c r="H97" s="38"/>
      <c r="I97" s="38"/>
      <c r="J97" s="25"/>
      <c r="M97" s="39" t="s">
        <v>16</v>
      </c>
      <c r="N97" s="40"/>
      <c r="O97" s="41">
        <f t="shared" ref="O97:W97" si="10">SUM(O93:O96)</f>
        <v>0</v>
      </c>
      <c r="P97" s="42">
        <f t="shared" si="10"/>
        <v>0</v>
      </c>
      <c r="Q97" s="43">
        <f t="shared" si="10"/>
        <v>0</v>
      </c>
      <c r="R97" s="41">
        <f t="shared" si="10"/>
        <v>0</v>
      </c>
      <c r="S97" s="42">
        <f t="shared" si="10"/>
        <v>0</v>
      </c>
      <c r="T97" s="43">
        <f t="shared" si="10"/>
        <v>0</v>
      </c>
      <c r="U97" s="44">
        <f t="shared" si="10"/>
        <v>0</v>
      </c>
      <c r="V97" s="41">
        <f t="shared" si="10"/>
        <v>0</v>
      </c>
      <c r="W97" s="43">
        <f t="shared" si="10"/>
        <v>0</v>
      </c>
    </row>
    <row r="98" spans="2:23" ht="13.5" thickBot="1" x14ac:dyDescent="0.25">
      <c r="D98" s="37"/>
      <c r="E98" s="46">
        <f>SUM(E93:E97)</f>
        <v>0</v>
      </c>
      <c r="F98" s="46">
        <f>SUM(F93:F97)</f>
        <v>0</v>
      </c>
      <c r="G98" s="46">
        <f>SUM(G93:G97)</f>
        <v>0</v>
      </c>
      <c r="H98" s="46">
        <f>SUM(H93:H97)</f>
        <v>0</v>
      </c>
      <c r="I98" s="46">
        <f>SUM(I93:I97)</f>
        <v>0</v>
      </c>
      <c r="J98" s="25"/>
    </row>
    <row r="99" spans="2:23" ht="13.5" thickTop="1" x14ac:dyDescent="0.2">
      <c r="D99" s="25"/>
      <c r="E99" s="25"/>
      <c r="F99" s="25"/>
      <c r="G99" s="25"/>
      <c r="H99" s="25"/>
      <c r="I99" s="25"/>
      <c r="J99" s="25"/>
    </row>
    <row r="100" spans="2:23" x14ac:dyDescent="0.2">
      <c r="D100" s="25"/>
      <c r="E100" s="25"/>
      <c r="F100" s="25"/>
      <c r="G100" s="25"/>
      <c r="H100" s="25"/>
      <c r="I100" s="25"/>
      <c r="J100" s="25"/>
    </row>
    <row r="101" spans="2:23" ht="15" x14ac:dyDescent="0.35">
      <c r="B101" s="12" t="s">
        <v>35</v>
      </c>
      <c r="D101" s="47"/>
      <c r="E101" s="12"/>
      <c r="F101" s="12"/>
      <c r="H101" s="12" t="s">
        <v>36</v>
      </c>
      <c r="I101" s="25"/>
      <c r="J101" s="25"/>
      <c r="M101" s="48" t="str">
        <f>B101</f>
        <v>MEENT</v>
      </c>
      <c r="V101" s="48" t="str">
        <f>H101</f>
        <v>POS NO. 28</v>
      </c>
    </row>
    <row r="102" spans="2:23" x14ac:dyDescent="0.2">
      <c r="B102" s="12"/>
      <c r="D102" s="47"/>
      <c r="E102" s="12"/>
      <c r="F102" s="12"/>
      <c r="H102" s="12"/>
      <c r="I102" s="25"/>
      <c r="J102" s="25"/>
    </row>
    <row r="103" spans="2:23" x14ac:dyDescent="0.2">
      <c r="D103" s="47"/>
      <c r="E103" s="13" t="str">
        <f>$E$7</f>
        <v>Begroot</v>
      </c>
      <c r="F103" s="13" t="str">
        <f>$F$7</f>
        <v>Uitgawe</v>
      </c>
      <c r="G103" s="13" t="str">
        <f>$G$7</f>
        <v>Begroot</v>
      </c>
      <c r="H103" s="13" t="str">
        <f>$H$7</f>
        <v>Begroot</v>
      </c>
      <c r="I103" s="13" t="str">
        <f>$I$7</f>
        <v>Begroot</v>
      </c>
      <c r="J103" s="25"/>
      <c r="M103" s="77" t="s">
        <v>7</v>
      </c>
      <c r="N103" s="78"/>
      <c r="O103" s="2" t="str">
        <f>[4]heading!$B$2</f>
        <v>2010/11</v>
      </c>
      <c r="P103" s="3" t="str">
        <f>[4]heading!$C$2</f>
        <v>2011/12</v>
      </c>
      <c r="Q103" s="4" t="str">
        <f>[4]heading!$D$2</f>
        <v>2012/13</v>
      </c>
      <c r="R103" s="81" t="str">
        <f>[4]heading!$E$2</f>
        <v>Current Year 2013/14</v>
      </c>
      <c r="S103" s="82"/>
      <c r="T103" s="82"/>
      <c r="U103" s="83" t="str">
        <f>[4]heading!$I$2</f>
        <v>2014/15 Medium Term Revenue &amp; Expenditure Framework</v>
      </c>
      <c r="V103" s="84"/>
      <c r="W103" s="85"/>
    </row>
    <row r="104" spans="2:23" ht="38.25" x14ac:dyDescent="0.2">
      <c r="D104" s="49"/>
      <c r="E104" s="50" t="str">
        <f>$E$8</f>
        <v>2013-2014</v>
      </c>
      <c r="F104" s="50" t="str">
        <f>$F$8</f>
        <v>2013-2014</v>
      </c>
      <c r="G104" s="50" t="str">
        <f>$G$8</f>
        <v>2014-2015</v>
      </c>
      <c r="H104" s="50" t="str">
        <f>$H$8</f>
        <v>2015-2016</v>
      </c>
      <c r="I104" s="50" t="str">
        <f>$I$8</f>
        <v>2016-2017</v>
      </c>
      <c r="J104" s="25"/>
      <c r="M104" s="79"/>
      <c r="N104" s="80"/>
      <c r="O104" s="5" t="str">
        <f>[4]heading!$B$3</f>
        <v>Audited Outcome</v>
      </c>
      <c r="P104" s="6" t="str">
        <f>[4]heading!$C$3</f>
        <v>Audited Outcome</v>
      </c>
      <c r="Q104" s="7" t="str">
        <f>[4]heading!$D$3</f>
        <v>Audited Outcome</v>
      </c>
      <c r="R104" s="5" t="str">
        <f>[4]heading!$E$3</f>
        <v>Original Budget</v>
      </c>
      <c r="S104" s="6" t="str">
        <f>[4]heading!$F$3</f>
        <v>Adjusted Budget</v>
      </c>
      <c r="T104" s="8" t="s">
        <v>0</v>
      </c>
      <c r="U104" s="5" t="str">
        <f>[4]heading!$I$3</f>
        <v>Budget Year 2014/15</v>
      </c>
      <c r="V104" s="6" t="str">
        <f>[4]heading!$J$3</f>
        <v>Budget Year +1  2015/16</v>
      </c>
      <c r="W104" s="7" t="str">
        <f>[4]heading!$K$3</f>
        <v>Budget Year +2  2016/17</v>
      </c>
    </row>
    <row r="105" spans="2:23" ht="13.5" x14ac:dyDescent="0.25">
      <c r="D105" s="49"/>
      <c r="E105" s="15"/>
      <c r="F105" s="15"/>
      <c r="G105" s="15"/>
      <c r="H105" s="15"/>
      <c r="I105" s="25"/>
      <c r="J105" s="25"/>
      <c r="M105" s="18" t="s">
        <v>8</v>
      </c>
      <c r="N105" s="19"/>
      <c r="O105" s="20"/>
      <c r="P105" s="20"/>
      <c r="Q105" s="21"/>
      <c r="R105" s="22"/>
      <c r="S105" s="20"/>
      <c r="T105" s="21"/>
      <c r="U105" s="22"/>
      <c r="V105" s="23"/>
      <c r="W105" s="21"/>
    </row>
    <row r="106" spans="2:23" ht="13.5" x14ac:dyDescent="0.25">
      <c r="B106" s="1" t="s">
        <v>9</v>
      </c>
      <c r="D106" s="37"/>
      <c r="E106" s="25">
        <f>7000+1000</f>
        <v>8000</v>
      </c>
      <c r="F106" s="25">
        <v>9069.23</v>
      </c>
      <c r="G106" s="25">
        <f>7000+1000</f>
        <v>8000</v>
      </c>
      <c r="H106" s="25">
        <f t="shared" ref="H106:I108" si="11">ROUND(+G106*1.05,0)</f>
        <v>8400</v>
      </c>
      <c r="I106" s="25">
        <f t="shared" si="11"/>
        <v>8820</v>
      </c>
      <c r="J106" s="25"/>
      <c r="L106" s="11">
        <v>65</v>
      </c>
      <c r="M106" s="18" t="s">
        <v>11</v>
      </c>
      <c r="N106" s="26"/>
      <c r="O106" s="27">
        <f>-'[4]IE Trail Balance 13|14'!L126</f>
        <v>38100.25</v>
      </c>
      <c r="P106" s="28">
        <f>-'[4]IE Trail Balance 13|14'!N126</f>
        <v>12843.6</v>
      </c>
      <c r="Q106" s="29">
        <f>-'[4]IE Trail Balance 13|14'!P126</f>
        <v>5018.13</v>
      </c>
      <c r="R106" s="27">
        <f>E110</f>
        <v>24000</v>
      </c>
      <c r="S106" s="28">
        <f>R106</f>
        <v>24000</v>
      </c>
      <c r="T106" s="29">
        <f>F110</f>
        <v>9069.23</v>
      </c>
      <c r="U106" s="30">
        <f>G110</f>
        <v>24000</v>
      </c>
      <c r="V106" s="27">
        <f>H110</f>
        <v>25200</v>
      </c>
      <c r="W106" s="29">
        <f>I110</f>
        <v>26460</v>
      </c>
    </row>
    <row r="107" spans="2:23" ht="13.5" x14ac:dyDescent="0.25">
      <c r="B107" s="1" t="s">
        <v>12</v>
      </c>
      <c r="D107" s="37"/>
      <c r="E107" s="25">
        <f t="shared" ref="E107:G108" si="12">7000+1000</f>
        <v>8000</v>
      </c>
      <c r="F107" s="25"/>
      <c r="G107" s="25">
        <f t="shared" si="12"/>
        <v>8000</v>
      </c>
      <c r="H107" s="25">
        <f t="shared" si="11"/>
        <v>8400</v>
      </c>
      <c r="I107" s="25">
        <f t="shared" si="11"/>
        <v>8820</v>
      </c>
      <c r="J107" s="25"/>
      <c r="L107" s="11">
        <v>66</v>
      </c>
      <c r="M107" s="18" t="s">
        <v>13</v>
      </c>
      <c r="N107" s="26"/>
      <c r="O107" s="27"/>
      <c r="P107" s="28"/>
      <c r="Q107" s="29"/>
      <c r="R107" s="27"/>
      <c r="S107" s="28"/>
      <c r="T107" s="29"/>
      <c r="U107" s="30"/>
      <c r="V107" s="27"/>
      <c r="W107" s="29"/>
    </row>
    <row r="108" spans="2:23" ht="13.5" x14ac:dyDescent="0.25">
      <c r="B108" s="1" t="s">
        <v>14</v>
      </c>
      <c r="D108" s="37"/>
      <c r="E108" s="25">
        <f t="shared" si="12"/>
        <v>8000</v>
      </c>
      <c r="F108" s="25"/>
      <c r="G108" s="25">
        <f t="shared" si="12"/>
        <v>8000</v>
      </c>
      <c r="H108" s="25">
        <f t="shared" si="11"/>
        <v>8400</v>
      </c>
      <c r="I108" s="25">
        <f t="shared" si="11"/>
        <v>8820</v>
      </c>
      <c r="J108" s="25"/>
      <c r="M108" s="18" t="s">
        <v>15</v>
      </c>
      <c r="N108" s="26"/>
      <c r="O108" s="32"/>
      <c r="P108" s="33"/>
      <c r="Q108" s="34"/>
      <c r="R108" s="32"/>
      <c r="S108" s="33"/>
      <c r="T108" s="34"/>
      <c r="U108" s="35"/>
      <c r="V108" s="32"/>
      <c r="W108" s="34"/>
    </row>
    <row r="109" spans="2:23" ht="13.5" x14ac:dyDescent="0.25">
      <c r="D109" s="37"/>
      <c r="E109" s="38"/>
      <c r="F109" s="38"/>
      <c r="G109" s="38"/>
      <c r="H109" s="38"/>
      <c r="I109" s="38"/>
      <c r="J109" s="25"/>
      <c r="M109" s="39" t="s">
        <v>16</v>
      </c>
      <c r="N109" s="40"/>
      <c r="O109" s="41">
        <f t="shared" ref="O109:W109" si="13">SUM(O105:O108)</f>
        <v>38100.25</v>
      </c>
      <c r="P109" s="42">
        <f t="shared" si="13"/>
        <v>12843.6</v>
      </c>
      <c r="Q109" s="43">
        <f t="shared" si="13"/>
        <v>5018.13</v>
      </c>
      <c r="R109" s="41">
        <f t="shared" si="13"/>
        <v>24000</v>
      </c>
      <c r="S109" s="42">
        <f t="shared" si="13"/>
        <v>24000</v>
      </c>
      <c r="T109" s="43">
        <f t="shared" si="13"/>
        <v>9069.23</v>
      </c>
      <c r="U109" s="44">
        <f t="shared" si="13"/>
        <v>24000</v>
      </c>
      <c r="V109" s="41">
        <f t="shared" si="13"/>
        <v>25200</v>
      </c>
      <c r="W109" s="43">
        <f t="shared" si="13"/>
        <v>26460</v>
      </c>
    </row>
    <row r="110" spans="2:23" ht="13.5" thickBot="1" x14ac:dyDescent="0.25">
      <c r="D110" s="37"/>
      <c r="E110" s="46">
        <f>SUM(E105:E109)</f>
        <v>24000</v>
      </c>
      <c r="F110" s="46">
        <f>SUM(F105:F109)</f>
        <v>9069.23</v>
      </c>
      <c r="G110" s="46">
        <f>SUM(G105:G109)</f>
        <v>24000</v>
      </c>
      <c r="H110" s="46">
        <f>SUM(H105:H109)</f>
        <v>25200</v>
      </c>
      <c r="I110" s="46">
        <f>SUM(I105:I109)</f>
        <v>26460</v>
      </c>
      <c r="J110" s="25"/>
    </row>
    <row r="111" spans="2:23" ht="13.5" thickTop="1" x14ac:dyDescent="0.2">
      <c r="D111" s="25"/>
      <c r="E111" s="25"/>
      <c r="F111" s="25"/>
      <c r="G111" s="25"/>
      <c r="H111" s="25"/>
      <c r="I111" s="25"/>
      <c r="J111" s="25"/>
    </row>
    <row r="112" spans="2:23" x14ac:dyDescent="0.2">
      <c r="D112" s="25"/>
      <c r="E112" s="25"/>
      <c r="F112" s="25"/>
      <c r="G112" s="25"/>
      <c r="H112" s="25"/>
      <c r="I112" s="25"/>
      <c r="J112" s="25"/>
    </row>
    <row r="113" spans="2:23" x14ac:dyDescent="0.2">
      <c r="D113" s="25"/>
      <c r="E113" s="25"/>
      <c r="F113" s="25"/>
      <c r="G113" s="25"/>
      <c r="H113" s="25"/>
      <c r="I113" s="25"/>
      <c r="J113" s="25"/>
    </row>
    <row r="114" spans="2:23" x14ac:dyDescent="0.2">
      <c r="D114" s="25"/>
      <c r="E114" s="25"/>
      <c r="F114" s="25"/>
      <c r="G114" s="25"/>
      <c r="H114" s="25"/>
      <c r="I114" s="25"/>
      <c r="J114" s="25"/>
    </row>
    <row r="115" spans="2:23" x14ac:dyDescent="0.2">
      <c r="D115" s="25"/>
      <c r="E115" s="25"/>
      <c r="F115" s="25"/>
      <c r="G115" s="25"/>
      <c r="H115" s="25"/>
      <c r="I115" s="25"/>
      <c r="J115" s="25"/>
    </row>
    <row r="116" spans="2:23" x14ac:dyDescent="0.2">
      <c r="D116" s="25"/>
      <c r="E116" s="25"/>
      <c r="F116" s="25"/>
      <c r="G116" s="25"/>
      <c r="H116" s="25"/>
      <c r="I116" s="25"/>
      <c r="J116" s="25"/>
    </row>
    <row r="117" spans="2:23" x14ac:dyDescent="0.2">
      <c r="D117" s="25"/>
      <c r="E117" s="25"/>
      <c r="F117" s="25"/>
      <c r="G117" s="25"/>
      <c r="H117" s="25"/>
      <c r="I117" s="25"/>
      <c r="J117" s="25"/>
    </row>
    <row r="118" spans="2:23" x14ac:dyDescent="0.2">
      <c r="D118" s="25"/>
      <c r="E118" s="25"/>
      <c r="F118" s="25"/>
      <c r="G118" s="25"/>
      <c r="H118" s="25"/>
      <c r="I118" s="25"/>
      <c r="J118" s="25"/>
    </row>
    <row r="119" spans="2:23" x14ac:dyDescent="0.2">
      <c r="D119" s="25"/>
      <c r="E119" s="25"/>
      <c r="F119" s="25"/>
      <c r="G119" s="25"/>
      <c r="H119" s="25"/>
      <c r="I119" s="25"/>
      <c r="J119" s="25"/>
    </row>
    <row r="120" spans="2:23" x14ac:dyDescent="0.2">
      <c r="D120" s="25"/>
      <c r="E120" s="25"/>
      <c r="F120" s="25"/>
      <c r="G120" s="25"/>
      <c r="H120" s="25"/>
      <c r="I120" s="25"/>
      <c r="J120" s="25"/>
    </row>
    <row r="121" spans="2:23" x14ac:dyDescent="0.2">
      <c r="D121" s="25"/>
      <c r="E121" s="25"/>
      <c r="F121" s="25"/>
      <c r="G121" s="25"/>
      <c r="H121" s="25"/>
      <c r="I121" s="25"/>
      <c r="J121" s="25"/>
    </row>
    <row r="122" spans="2:23" ht="15" x14ac:dyDescent="0.35">
      <c r="B122" s="12" t="s">
        <v>37</v>
      </c>
      <c r="D122" s="47"/>
      <c r="E122" s="12"/>
      <c r="F122" s="12"/>
      <c r="H122" s="12" t="s">
        <v>38</v>
      </c>
      <c r="I122" s="25"/>
      <c r="J122" s="25"/>
      <c r="M122" s="48" t="str">
        <f>B122</f>
        <v>MUNISIPALE GEBOUE</v>
      </c>
      <c r="V122" s="48" t="str">
        <f>H122</f>
        <v>POS NO. 30</v>
      </c>
    </row>
    <row r="123" spans="2:23" x14ac:dyDescent="0.2">
      <c r="B123" s="12"/>
      <c r="D123" s="47"/>
      <c r="E123" s="12"/>
      <c r="F123" s="12"/>
      <c r="H123" s="12"/>
      <c r="I123" s="25"/>
      <c r="J123" s="25"/>
    </row>
    <row r="124" spans="2:23" ht="12.75" customHeight="1" x14ac:dyDescent="0.2">
      <c r="D124" s="47"/>
      <c r="E124" s="13" t="str">
        <f>$E$7</f>
        <v>Begroot</v>
      </c>
      <c r="F124" s="13" t="str">
        <f>$F$7</f>
        <v>Uitgawe</v>
      </c>
      <c r="G124" s="13" t="str">
        <f>$G$7</f>
        <v>Begroot</v>
      </c>
      <c r="H124" s="13" t="str">
        <f>$H$7</f>
        <v>Begroot</v>
      </c>
      <c r="I124" s="13" t="str">
        <f>$I$7</f>
        <v>Begroot</v>
      </c>
      <c r="J124" s="25"/>
      <c r="M124" s="77" t="s">
        <v>7</v>
      </c>
      <c r="N124" s="78"/>
      <c r="O124" s="2" t="str">
        <f>[4]heading!$B$2</f>
        <v>2010/11</v>
      </c>
      <c r="P124" s="3" t="str">
        <f>[4]heading!$C$2</f>
        <v>2011/12</v>
      </c>
      <c r="Q124" s="4" t="str">
        <f>[4]heading!$D$2</f>
        <v>2012/13</v>
      </c>
      <c r="R124" s="81" t="str">
        <f>[4]heading!$E$2</f>
        <v>Current Year 2013/14</v>
      </c>
      <c r="S124" s="82"/>
      <c r="T124" s="82"/>
      <c r="U124" s="83" t="str">
        <f>[4]heading!$I$2</f>
        <v>2014/15 Medium Term Revenue &amp; Expenditure Framework</v>
      </c>
      <c r="V124" s="84"/>
      <c r="W124" s="85"/>
    </row>
    <row r="125" spans="2:23" ht="38.25" x14ac:dyDescent="0.2">
      <c r="D125" s="49"/>
      <c r="E125" s="50" t="str">
        <f>$E$8</f>
        <v>2013-2014</v>
      </c>
      <c r="F125" s="50" t="str">
        <f>$F$8</f>
        <v>2013-2014</v>
      </c>
      <c r="G125" s="50" t="str">
        <f>$G$8</f>
        <v>2014-2015</v>
      </c>
      <c r="H125" s="50" t="str">
        <f>$H$8</f>
        <v>2015-2016</v>
      </c>
      <c r="I125" s="50" t="str">
        <f>$I$8</f>
        <v>2016-2017</v>
      </c>
      <c r="J125" s="25"/>
      <c r="M125" s="79"/>
      <c r="N125" s="80"/>
      <c r="O125" s="5" t="str">
        <f>[4]heading!$B$3</f>
        <v>Audited Outcome</v>
      </c>
      <c r="P125" s="6" t="str">
        <f>[4]heading!$C$3</f>
        <v>Audited Outcome</v>
      </c>
      <c r="Q125" s="7" t="str">
        <f>[4]heading!$D$3</f>
        <v>Audited Outcome</v>
      </c>
      <c r="R125" s="5" t="str">
        <f>[4]heading!$E$3</f>
        <v>Original Budget</v>
      </c>
      <c r="S125" s="6" t="str">
        <f>[4]heading!$F$3</f>
        <v>Adjusted Budget</v>
      </c>
      <c r="T125" s="8" t="s">
        <v>0</v>
      </c>
      <c r="U125" s="5" t="str">
        <f>[4]heading!$I$3</f>
        <v>Budget Year 2014/15</v>
      </c>
      <c r="V125" s="6" t="str">
        <f>[4]heading!$J$3</f>
        <v>Budget Year +1  2015/16</v>
      </c>
      <c r="W125" s="7" t="str">
        <f>[4]heading!$K$3</f>
        <v>Budget Year +2  2016/17</v>
      </c>
    </row>
    <row r="126" spans="2:23" ht="13.5" x14ac:dyDescent="0.25">
      <c r="D126" s="49"/>
      <c r="E126" s="15"/>
      <c r="F126" s="15"/>
      <c r="G126" s="15"/>
      <c r="H126" s="15"/>
      <c r="I126" s="25"/>
      <c r="J126" s="25"/>
      <c r="M126" s="18" t="s">
        <v>8</v>
      </c>
      <c r="N126" s="19"/>
      <c r="O126" s="20"/>
      <c r="P126" s="20"/>
      <c r="Q126" s="21"/>
      <c r="R126" s="22"/>
      <c r="S126" s="20"/>
      <c r="T126" s="21"/>
      <c r="U126" s="22"/>
      <c r="V126" s="23"/>
      <c r="W126" s="21"/>
    </row>
    <row r="127" spans="2:23" ht="13.5" x14ac:dyDescent="0.25">
      <c r="B127" s="1" t="s">
        <v>9</v>
      </c>
      <c r="C127" s="1" t="s">
        <v>39</v>
      </c>
      <c r="D127" s="37"/>
      <c r="E127" s="25">
        <f>12000+1100</f>
        <v>13100</v>
      </c>
      <c r="F127" s="25">
        <v>25030.809999999998</v>
      </c>
      <c r="G127" s="25">
        <f>12000+1100</f>
        <v>13100</v>
      </c>
      <c r="H127" s="25">
        <f t="shared" ref="H127:I136" si="14">ROUND(+G127*1.05,0)</f>
        <v>13755</v>
      </c>
      <c r="I127" s="25">
        <f t="shared" si="14"/>
        <v>14443</v>
      </c>
      <c r="J127" s="25"/>
      <c r="L127" s="11">
        <v>65</v>
      </c>
      <c r="M127" s="18" t="s">
        <v>11</v>
      </c>
      <c r="N127" s="26"/>
      <c r="O127" s="27">
        <f>-'[4]IE Trail Balance 13|14'!L146</f>
        <v>16384.22</v>
      </c>
      <c r="P127" s="28">
        <f>-'[4]IE Trail Balance 13|14'!N146</f>
        <v>22469.5</v>
      </c>
      <c r="Q127" s="29">
        <f>-'[4]IE Trail Balance 13|14'!P146</f>
        <v>20873.440000000002</v>
      </c>
      <c r="R127" s="27">
        <f>E138</f>
        <v>28000</v>
      </c>
      <c r="S127" s="28">
        <f>R127</f>
        <v>28000</v>
      </c>
      <c r="T127" s="29">
        <f>F138</f>
        <v>25030.809999999998</v>
      </c>
      <c r="U127" s="30">
        <f>G138</f>
        <v>28000</v>
      </c>
      <c r="V127" s="27">
        <f>H138</f>
        <v>29400</v>
      </c>
      <c r="W127" s="29">
        <f>I138</f>
        <v>30871</v>
      </c>
    </row>
    <row r="128" spans="2:23" ht="13.5" x14ac:dyDescent="0.25">
      <c r="C128" s="1" t="s">
        <v>40</v>
      </c>
      <c r="D128" s="37"/>
      <c r="E128" s="25">
        <v>1000</v>
      </c>
      <c r="F128" s="25"/>
      <c r="G128" s="25">
        <v>1000</v>
      </c>
      <c r="H128" s="25">
        <f t="shared" si="14"/>
        <v>1050</v>
      </c>
      <c r="I128" s="25">
        <f t="shared" si="14"/>
        <v>1103</v>
      </c>
      <c r="J128" s="25"/>
      <c r="L128" s="11">
        <v>66</v>
      </c>
      <c r="M128" s="18" t="s">
        <v>13</v>
      </c>
      <c r="N128" s="26"/>
      <c r="O128" s="27"/>
      <c r="P128" s="28"/>
      <c r="Q128" s="29"/>
      <c r="R128" s="27"/>
      <c r="S128" s="28"/>
      <c r="T128" s="29"/>
      <c r="U128" s="30"/>
      <c r="V128" s="27"/>
      <c r="W128" s="29"/>
    </row>
    <row r="129" spans="2:23" ht="13.5" x14ac:dyDescent="0.25">
      <c r="C129" s="1" t="s">
        <v>41</v>
      </c>
      <c r="D129" s="37"/>
      <c r="E129" s="25">
        <v>500</v>
      </c>
      <c r="F129" s="25"/>
      <c r="G129" s="25">
        <v>500</v>
      </c>
      <c r="H129" s="25">
        <f t="shared" si="14"/>
        <v>525</v>
      </c>
      <c r="I129" s="25">
        <f t="shared" si="14"/>
        <v>551</v>
      </c>
      <c r="J129" s="25"/>
      <c r="M129" s="18" t="s">
        <v>15</v>
      </c>
      <c r="N129" s="26"/>
      <c r="O129" s="32"/>
      <c r="P129" s="33"/>
      <c r="Q129" s="34"/>
      <c r="R129" s="32"/>
      <c r="S129" s="33"/>
      <c r="T129" s="34"/>
      <c r="U129" s="35"/>
      <c r="V129" s="32"/>
      <c r="W129" s="34"/>
    </row>
    <row r="130" spans="2:23" ht="13.5" x14ac:dyDescent="0.25">
      <c r="C130" s="1" t="s">
        <v>42</v>
      </c>
      <c r="D130" s="37"/>
      <c r="E130" s="25">
        <v>300</v>
      </c>
      <c r="F130" s="25"/>
      <c r="G130" s="25">
        <v>300</v>
      </c>
      <c r="H130" s="25">
        <f t="shared" si="14"/>
        <v>315</v>
      </c>
      <c r="I130" s="25">
        <f t="shared" si="14"/>
        <v>331</v>
      </c>
      <c r="J130" s="25"/>
      <c r="M130" s="39" t="s">
        <v>16</v>
      </c>
      <c r="N130" s="40"/>
      <c r="O130" s="41">
        <f t="shared" ref="O130:W130" si="15">SUM(O126:O129)</f>
        <v>16384.22</v>
      </c>
      <c r="P130" s="42">
        <f t="shared" si="15"/>
        <v>22469.5</v>
      </c>
      <c r="Q130" s="43">
        <f t="shared" si="15"/>
        <v>20873.440000000002</v>
      </c>
      <c r="R130" s="41">
        <f t="shared" si="15"/>
        <v>28000</v>
      </c>
      <c r="S130" s="42">
        <f t="shared" si="15"/>
        <v>28000</v>
      </c>
      <c r="T130" s="43">
        <f t="shared" si="15"/>
        <v>25030.809999999998</v>
      </c>
      <c r="U130" s="44">
        <f t="shared" si="15"/>
        <v>28000</v>
      </c>
      <c r="V130" s="41">
        <f t="shared" si="15"/>
        <v>29400</v>
      </c>
      <c r="W130" s="43">
        <f t="shared" si="15"/>
        <v>30871</v>
      </c>
    </row>
    <row r="131" spans="2:23" x14ac:dyDescent="0.2">
      <c r="B131" s="1" t="s">
        <v>12</v>
      </c>
      <c r="C131" s="1" t="s">
        <v>39</v>
      </c>
      <c r="D131" s="37"/>
      <c r="E131" s="25">
        <v>2500</v>
      </c>
      <c r="F131" s="25"/>
      <c r="G131" s="25">
        <v>2500</v>
      </c>
      <c r="H131" s="25">
        <f t="shared" si="14"/>
        <v>2625</v>
      </c>
      <c r="I131" s="25">
        <f t="shared" si="14"/>
        <v>2756</v>
      </c>
      <c r="J131" s="25"/>
    </row>
    <row r="132" spans="2:23" x14ac:dyDescent="0.2">
      <c r="C132" s="1" t="s">
        <v>43</v>
      </c>
      <c r="D132" s="37"/>
      <c r="E132" s="25">
        <f>1500+1500</f>
        <v>3000</v>
      </c>
      <c r="F132" s="25"/>
      <c r="G132" s="25">
        <f>1500+1500</f>
        <v>3000</v>
      </c>
      <c r="H132" s="25">
        <f t="shared" si="14"/>
        <v>3150</v>
      </c>
      <c r="I132" s="25">
        <f t="shared" si="14"/>
        <v>3308</v>
      </c>
      <c r="J132" s="25"/>
    </row>
    <row r="133" spans="2:23" x14ac:dyDescent="0.2">
      <c r="C133" s="1" t="s">
        <v>40</v>
      </c>
      <c r="D133" s="37"/>
      <c r="E133" s="25">
        <v>100</v>
      </c>
      <c r="F133" s="52"/>
      <c r="G133" s="25">
        <v>100</v>
      </c>
      <c r="H133" s="25">
        <f t="shared" si="14"/>
        <v>105</v>
      </c>
      <c r="I133" s="25">
        <f t="shared" si="14"/>
        <v>110</v>
      </c>
      <c r="J133" s="25"/>
    </row>
    <row r="134" spans="2:23" x14ac:dyDescent="0.2">
      <c r="B134" s="1" t="s">
        <v>14</v>
      </c>
      <c r="C134" s="1" t="s">
        <v>39</v>
      </c>
      <c r="D134" s="37"/>
      <c r="E134" s="25">
        <v>4000</v>
      </c>
      <c r="F134" s="25"/>
      <c r="G134" s="25">
        <v>4000</v>
      </c>
      <c r="H134" s="25">
        <f t="shared" si="14"/>
        <v>4200</v>
      </c>
      <c r="I134" s="25">
        <f t="shared" si="14"/>
        <v>4410</v>
      </c>
      <c r="J134" s="25"/>
    </row>
    <row r="135" spans="2:23" x14ac:dyDescent="0.2">
      <c r="C135" s="1" t="s">
        <v>43</v>
      </c>
      <c r="D135" s="37"/>
      <c r="E135" s="25">
        <f>1500+1500</f>
        <v>3000</v>
      </c>
      <c r="F135" s="25"/>
      <c r="G135" s="25">
        <f>1500+1500</f>
        <v>3000</v>
      </c>
      <c r="H135" s="25">
        <f t="shared" si="14"/>
        <v>3150</v>
      </c>
      <c r="I135" s="25">
        <f t="shared" si="14"/>
        <v>3308</v>
      </c>
      <c r="J135" s="25"/>
    </row>
    <row r="136" spans="2:23" x14ac:dyDescent="0.2">
      <c r="C136" s="1" t="s">
        <v>41</v>
      </c>
      <c r="D136" s="37"/>
      <c r="E136" s="25">
        <v>500</v>
      </c>
      <c r="F136" s="25"/>
      <c r="G136" s="25">
        <v>500</v>
      </c>
      <c r="H136" s="25">
        <f t="shared" si="14"/>
        <v>525</v>
      </c>
      <c r="I136" s="25">
        <f t="shared" si="14"/>
        <v>551</v>
      </c>
      <c r="J136" s="25"/>
    </row>
    <row r="137" spans="2:23" x14ac:dyDescent="0.2">
      <c r="D137" s="37"/>
      <c r="E137" s="38"/>
      <c r="F137" s="38"/>
      <c r="G137" s="38"/>
      <c r="H137" s="38"/>
      <c r="I137" s="38"/>
      <c r="J137" s="25"/>
    </row>
    <row r="138" spans="2:23" ht="13.5" thickBot="1" x14ac:dyDescent="0.25">
      <c r="D138" s="37"/>
      <c r="E138" s="46">
        <f>SUM(E126:E137)</f>
        <v>28000</v>
      </c>
      <c r="F138" s="46">
        <f>SUM(F126:F137)</f>
        <v>25030.809999999998</v>
      </c>
      <c r="G138" s="46">
        <f>SUM(G126:G137)</f>
        <v>28000</v>
      </c>
      <c r="H138" s="46">
        <f>SUM(H126:H137)</f>
        <v>29400</v>
      </c>
      <c r="I138" s="46">
        <f>SUM(I126:I137)</f>
        <v>30871</v>
      </c>
      <c r="J138" s="25"/>
    </row>
    <row r="139" spans="2:23" ht="13.5" thickTop="1" x14ac:dyDescent="0.2">
      <c r="D139" s="37"/>
      <c r="E139" s="37"/>
      <c r="F139" s="37"/>
      <c r="G139" s="37"/>
      <c r="H139" s="37"/>
      <c r="I139" s="25"/>
      <c r="J139" s="25"/>
    </row>
    <row r="140" spans="2:23" x14ac:dyDescent="0.2">
      <c r="D140" s="37"/>
      <c r="E140" s="37"/>
      <c r="F140" s="37"/>
      <c r="G140" s="37"/>
      <c r="H140" s="37"/>
      <c r="I140" s="25"/>
      <c r="J140" s="25"/>
    </row>
    <row r="141" spans="2:23" ht="15" x14ac:dyDescent="0.35">
      <c r="B141" s="12" t="s">
        <v>44</v>
      </c>
      <c r="D141" s="47"/>
      <c r="E141" s="12"/>
      <c r="F141" s="12"/>
      <c r="H141" s="12" t="s">
        <v>45</v>
      </c>
      <c r="I141" s="25"/>
      <c r="J141" s="25"/>
      <c r="M141" s="48" t="str">
        <f>B141</f>
        <v>MUSEUM</v>
      </c>
      <c r="V141" s="48" t="str">
        <f>H141</f>
        <v>POS NO. 32</v>
      </c>
    </row>
    <row r="142" spans="2:23" x14ac:dyDescent="0.2">
      <c r="B142" s="12"/>
      <c r="D142" s="47"/>
      <c r="E142" s="12"/>
      <c r="F142" s="12"/>
      <c r="H142" s="12"/>
      <c r="I142" s="25"/>
      <c r="J142" s="25"/>
    </row>
    <row r="143" spans="2:23" ht="12.75" customHeight="1" x14ac:dyDescent="0.2">
      <c r="D143" s="47"/>
      <c r="E143" s="13" t="str">
        <f>$E$7</f>
        <v>Begroot</v>
      </c>
      <c r="F143" s="13" t="str">
        <f>$F$7</f>
        <v>Uitgawe</v>
      </c>
      <c r="G143" s="13" t="str">
        <f>$G$7</f>
        <v>Begroot</v>
      </c>
      <c r="H143" s="13" t="str">
        <f>$H$7</f>
        <v>Begroot</v>
      </c>
      <c r="I143" s="13" t="str">
        <f>$I$7</f>
        <v>Begroot</v>
      </c>
      <c r="J143" s="25"/>
      <c r="M143" s="77" t="s">
        <v>7</v>
      </c>
      <c r="N143" s="78"/>
      <c r="O143" s="2" t="str">
        <f>[4]heading!$B$2</f>
        <v>2010/11</v>
      </c>
      <c r="P143" s="3" t="str">
        <f>[4]heading!$C$2</f>
        <v>2011/12</v>
      </c>
      <c r="Q143" s="4" t="str">
        <f>[4]heading!$D$2</f>
        <v>2012/13</v>
      </c>
      <c r="R143" s="81" t="str">
        <f>[4]heading!$E$2</f>
        <v>Current Year 2013/14</v>
      </c>
      <c r="S143" s="82"/>
      <c r="T143" s="82"/>
      <c r="U143" s="83" t="str">
        <f>[4]heading!$I$2</f>
        <v>2014/15 Medium Term Revenue &amp; Expenditure Framework</v>
      </c>
      <c r="V143" s="84"/>
      <c r="W143" s="85"/>
    </row>
    <row r="144" spans="2:23" ht="38.25" x14ac:dyDescent="0.2">
      <c r="D144" s="49"/>
      <c r="E144" s="50" t="str">
        <f>$E$8</f>
        <v>2013-2014</v>
      </c>
      <c r="F144" s="50" t="str">
        <f>$F$8</f>
        <v>2013-2014</v>
      </c>
      <c r="G144" s="50" t="str">
        <f>$G$8</f>
        <v>2014-2015</v>
      </c>
      <c r="H144" s="50" t="str">
        <f>$H$8</f>
        <v>2015-2016</v>
      </c>
      <c r="I144" s="50" t="str">
        <f>$I$8</f>
        <v>2016-2017</v>
      </c>
      <c r="J144" s="25"/>
      <c r="M144" s="79"/>
      <c r="N144" s="80"/>
      <c r="O144" s="5" t="str">
        <f>[4]heading!$B$3</f>
        <v>Audited Outcome</v>
      </c>
      <c r="P144" s="6" t="str">
        <f>[4]heading!$C$3</f>
        <v>Audited Outcome</v>
      </c>
      <c r="Q144" s="7" t="str">
        <f>[4]heading!$D$3</f>
        <v>Audited Outcome</v>
      </c>
      <c r="R144" s="5" t="str">
        <f>[4]heading!$E$3</f>
        <v>Original Budget</v>
      </c>
      <c r="S144" s="6" t="str">
        <f>[4]heading!$F$3</f>
        <v>Adjusted Budget</v>
      </c>
      <c r="T144" s="8" t="s">
        <v>0</v>
      </c>
      <c r="U144" s="5" t="str">
        <f>[4]heading!$I$3</f>
        <v>Budget Year 2014/15</v>
      </c>
      <c r="V144" s="6" t="str">
        <f>[4]heading!$J$3</f>
        <v>Budget Year +1  2015/16</v>
      </c>
      <c r="W144" s="7" t="str">
        <f>[4]heading!$K$3</f>
        <v>Budget Year +2  2016/17</v>
      </c>
    </row>
    <row r="145" spans="2:23" ht="13.5" x14ac:dyDescent="0.25">
      <c r="D145" s="49"/>
      <c r="E145" s="15"/>
      <c r="F145" s="15"/>
      <c r="G145" s="15"/>
      <c r="H145" s="15"/>
      <c r="I145" s="25"/>
      <c r="J145" s="25"/>
      <c r="M145" s="18" t="s">
        <v>8</v>
      </c>
      <c r="N145" s="19"/>
      <c r="O145" s="20"/>
      <c r="P145" s="20"/>
      <c r="Q145" s="21"/>
      <c r="R145" s="22"/>
      <c r="S145" s="20"/>
      <c r="T145" s="21"/>
      <c r="U145" s="22"/>
      <c r="V145" s="23"/>
      <c r="W145" s="21"/>
    </row>
    <row r="146" spans="2:23" ht="13.5" x14ac:dyDescent="0.25">
      <c r="B146" s="1" t="s">
        <v>9</v>
      </c>
      <c r="C146" s="1" t="s">
        <v>1</v>
      </c>
      <c r="D146" s="37"/>
      <c r="E146" s="25">
        <v>2700</v>
      </c>
      <c r="F146" s="25">
        <v>218.47</v>
      </c>
      <c r="G146" s="25">
        <v>2700</v>
      </c>
      <c r="H146" s="25">
        <f t="shared" ref="H146:I149" si="16">ROUND(+G146*1.05,0)</f>
        <v>2835</v>
      </c>
      <c r="I146" s="25">
        <f t="shared" si="16"/>
        <v>2977</v>
      </c>
      <c r="J146" s="25"/>
      <c r="L146" s="11">
        <v>65</v>
      </c>
      <c r="M146" s="18" t="s">
        <v>11</v>
      </c>
      <c r="N146" s="26"/>
      <c r="O146" s="27">
        <f>-'[4]IE Trail Balance 13|14'!L177</f>
        <v>980.58</v>
      </c>
      <c r="P146" s="28">
        <f>-'[4]IE Trail Balance 13|14'!N177</f>
        <v>0</v>
      </c>
      <c r="Q146" s="29">
        <f>-'[4]IE Trail Balance 13|14'!P177</f>
        <v>374.07</v>
      </c>
      <c r="R146" s="27">
        <f>E151</f>
        <v>4000</v>
      </c>
      <c r="S146" s="28">
        <f>R146</f>
        <v>4000</v>
      </c>
      <c r="T146" s="29">
        <f>F151</f>
        <v>218.47</v>
      </c>
      <c r="U146" s="30">
        <f>G151</f>
        <v>4000</v>
      </c>
      <c r="V146" s="27">
        <f>H151</f>
        <v>4200</v>
      </c>
      <c r="W146" s="29">
        <f>I151</f>
        <v>4410</v>
      </c>
    </row>
    <row r="147" spans="2:23" ht="13.5" x14ac:dyDescent="0.25">
      <c r="C147" s="1" t="s">
        <v>46</v>
      </c>
      <c r="D147" s="37"/>
      <c r="E147" s="25">
        <v>100</v>
      </c>
      <c r="F147" s="25"/>
      <c r="G147" s="25">
        <v>100</v>
      </c>
      <c r="H147" s="25">
        <f t="shared" si="16"/>
        <v>105</v>
      </c>
      <c r="I147" s="25">
        <f t="shared" si="16"/>
        <v>110</v>
      </c>
      <c r="J147" s="25"/>
      <c r="L147" s="11">
        <v>66</v>
      </c>
      <c r="M147" s="18" t="s">
        <v>13</v>
      </c>
      <c r="N147" s="26"/>
      <c r="O147" s="27"/>
      <c r="P147" s="28"/>
      <c r="Q147" s="29"/>
      <c r="R147" s="27"/>
      <c r="S147" s="28"/>
      <c r="T147" s="29"/>
      <c r="U147" s="30"/>
      <c r="V147" s="27"/>
      <c r="W147" s="29"/>
    </row>
    <row r="148" spans="2:23" ht="13.5" x14ac:dyDescent="0.25">
      <c r="C148" s="1" t="s">
        <v>47</v>
      </c>
      <c r="D148" s="37"/>
      <c r="E148" s="25">
        <v>500</v>
      </c>
      <c r="F148" s="25"/>
      <c r="G148" s="25">
        <v>500</v>
      </c>
      <c r="H148" s="25">
        <f t="shared" si="16"/>
        <v>525</v>
      </c>
      <c r="I148" s="25">
        <f t="shared" si="16"/>
        <v>551</v>
      </c>
      <c r="J148" s="25"/>
      <c r="M148" s="18" t="s">
        <v>15</v>
      </c>
      <c r="N148" s="26"/>
      <c r="O148" s="32"/>
      <c r="P148" s="33"/>
      <c r="Q148" s="34"/>
      <c r="R148" s="32"/>
      <c r="S148" s="33"/>
      <c r="T148" s="34"/>
      <c r="U148" s="35"/>
      <c r="V148" s="32"/>
      <c r="W148" s="34"/>
    </row>
    <row r="149" spans="2:23" ht="13.5" x14ac:dyDescent="0.25">
      <c r="B149" s="1" t="s">
        <v>14</v>
      </c>
      <c r="D149" s="37"/>
      <c r="E149" s="25">
        <v>700</v>
      </c>
      <c r="F149" s="25"/>
      <c r="G149" s="25">
        <v>700</v>
      </c>
      <c r="H149" s="25">
        <f t="shared" si="16"/>
        <v>735</v>
      </c>
      <c r="I149" s="25">
        <f t="shared" si="16"/>
        <v>772</v>
      </c>
      <c r="J149" s="25"/>
      <c r="M149" s="39" t="s">
        <v>16</v>
      </c>
      <c r="N149" s="40"/>
      <c r="O149" s="41">
        <f t="shared" ref="O149:W149" si="17">SUM(O145:O148)</f>
        <v>980.58</v>
      </c>
      <c r="P149" s="42">
        <f t="shared" si="17"/>
        <v>0</v>
      </c>
      <c r="Q149" s="43">
        <f t="shared" si="17"/>
        <v>374.07</v>
      </c>
      <c r="R149" s="41">
        <f t="shared" si="17"/>
        <v>4000</v>
      </c>
      <c r="S149" s="42">
        <f t="shared" si="17"/>
        <v>4000</v>
      </c>
      <c r="T149" s="43">
        <f t="shared" si="17"/>
        <v>218.47</v>
      </c>
      <c r="U149" s="44">
        <f t="shared" si="17"/>
        <v>4000</v>
      </c>
      <c r="V149" s="41">
        <f t="shared" si="17"/>
        <v>4200</v>
      </c>
      <c r="W149" s="43">
        <f t="shared" si="17"/>
        <v>4410</v>
      </c>
    </row>
    <row r="150" spans="2:23" x14ac:dyDescent="0.2">
      <c r="D150" s="37"/>
      <c r="E150" s="38"/>
      <c r="F150" s="38"/>
      <c r="G150" s="38"/>
      <c r="H150" s="38"/>
      <c r="I150" s="38"/>
      <c r="J150" s="25"/>
    </row>
    <row r="151" spans="2:23" ht="13.5" thickBot="1" x14ac:dyDescent="0.25">
      <c r="D151" s="37"/>
      <c r="E151" s="46">
        <f>SUM(E145:E150)</f>
        <v>4000</v>
      </c>
      <c r="F151" s="46">
        <f>SUM(F145:F150)</f>
        <v>218.47</v>
      </c>
      <c r="G151" s="46">
        <f>SUM(G145:G150)</f>
        <v>4000</v>
      </c>
      <c r="H151" s="46">
        <f>SUM(H145:H150)</f>
        <v>4200</v>
      </c>
      <c r="I151" s="46">
        <f>SUM(I145:I150)</f>
        <v>4410</v>
      </c>
      <c r="J151" s="25"/>
    </row>
    <row r="152" spans="2:23" ht="13.5" thickTop="1" x14ac:dyDescent="0.2">
      <c r="D152" s="25"/>
      <c r="E152" s="25"/>
      <c r="F152" s="25"/>
      <c r="G152" s="25"/>
      <c r="H152" s="25"/>
      <c r="I152" s="25"/>
      <c r="J152" s="25"/>
    </row>
    <row r="153" spans="2:23" x14ac:dyDescent="0.2">
      <c r="D153" s="25"/>
      <c r="E153" s="25"/>
      <c r="F153" s="25"/>
      <c r="G153" s="25"/>
      <c r="H153" s="25"/>
      <c r="I153" s="25"/>
      <c r="J153" s="25"/>
    </row>
    <row r="154" spans="2:23" ht="15" x14ac:dyDescent="0.35">
      <c r="B154" s="12" t="s">
        <v>48</v>
      </c>
      <c r="D154" s="47"/>
      <c r="E154" s="12"/>
      <c r="F154" s="12"/>
      <c r="H154" s="12" t="s">
        <v>49</v>
      </c>
      <c r="I154" s="25"/>
      <c r="J154" s="25"/>
      <c r="M154" s="48" t="str">
        <f>B154</f>
        <v>NATUURTUIN</v>
      </c>
      <c r="V154" s="48" t="str">
        <f>H154</f>
        <v>POS NO. 34</v>
      </c>
    </row>
    <row r="155" spans="2:23" x14ac:dyDescent="0.2">
      <c r="B155" s="12"/>
      <c r="D155" s="47"/>
      <c r="E155" s="12"/>
      <c r="F155" s="12"/>
      <c r="H155" s="12"/>
      <c r="I155" s="25"/>
      <c r="J155" s="25"/>
    </row>
    <row r="156" spans="2:23" ht="12.75" customHeight="1" x14ac:dyDescent="0.2">
      <c r="D156" s="47"/>
      <c r="E156" s="13" t="str">
        <f>$E$7</f>
        <v>Begroot</v>
      </c>
      <c r="F156" s="13" t="str">
        <f>$F$7</f>
        <v>Uitgawe</v>
      </c>
      <c r="G156" s="13" t="str">
        <f>$G$7</f>
        <v>Begroot</v>
      </c>
      <c r="H156" s="13" t="str">
        <f>$H$7</f>
        <v>Begroot</v>
      </c>
      <c r="I156" s="13" t="str">
        <f>$I$7</f>
        <v>Begroot</v>
      </c>
      <c r="J156" s="25"/>
      <c r="M156" s="77" t="s">
        <v>7</v>
      </c>
      <c r="N156" s="78"/>
      <c r="O156" s="2" t="str">
        <f>[4]heading!$B$2</f>
        <v>2010/11</v>
      </c>
      <c r="P156" s="3" t="str">
        <f>[4]heading!$C$2</f>
        <v>2011/12</v>
      </c>
      <c r="Q156" s="4" t="str">
        <f>[4]heading!$D$2</f>
        <v>2012/13</v>
      </c>
      <c r="R156" s="81" t="str">
        <f>[4]heading!$E$2</f>
        <v>Current Year 2013/14</v>
      </c>
      <c r="S156" s="82"/>
      <c r="T156" s="82"/>
      <c r="U156" s="83" t="str">
        <f>[4]heading!$I$2</f>
        <v>2014/15 Medium Term Revenue &amp; Expenditure Framework</v>
      </c>
      <c r="V156" s="84"/>
      <c r="W156" s="85"/>
    </row>
    <row r="157" spans="2:23" ht="38.25" x14ac:dyDescent="0.2">
      <c r="D157" s="49"/>
      <c r="E157" s="50" t="str">
        <f>$E$8</f>
        <v>2013-2014</v>
      </c>
      <c r="F157" s="50" t="str">
        <f>$F$8</f>
        <v>2013-2014</v>
      </c>
      <c r="G157" s="50" t="str">
        <f>$G$8</f>
        <v>2014-2015</v>
      </c>
      <c r="H157" s="50" t="str">
        <f>$H$8</f>
        <v>2015-2016</v>
      </c>
      <c r="I157" s="50" t="str">
        <f>$I$8</f>
        <v>2016-2017</v>
      </c>
      <c r="J157" s="25"/>
      <c r="M157" s="79"/>
      <c r="N157" s="80"/>
      <c r="O157" s="5" t="str">
        <f>[4]heading!$B$3</f>
        <v>Audited Outcome</v>
      </c>
      <c r="P157" s="6" t="str">
        <f>[4]heading!$C$3</f>
        <v>Audited Outcome</v>
      </c>
      <c r="Q157" s="7" t="str">
        <f>[4]heading!$D$3</f>
        <v>Audited Outcome</v>
      </c>
      <c r="R157" s="5" t="str">
        <f>[4]heading!$E$3</f>
        <v>Original Budget</v>
      </c>
      <c r="S157" s="6" t="str">
        <f>[4]heading!$F$3</f>
        <v>Adjusted Budget</v>
      </c>
      <c r="T157" s="8" t="s">
        <v>0</v>
      </c>
      <c r="U157" s="5" t="str">
        <f>[4]heading!$I$3</f>
        <v>Budget Year 2014/15</v>
      </c>
      <c r="V157" s="6" t="str">
        <f>[4]heading!$J$3</f>
        <v>Budget Year +1  2015/16</v>
      </c>
      <c r="W157" s="7" t="str">
        <f>[4]heading!$K$3</f>
        <v>Budget Year +2  2016/17</v>
      </c>
    </row>
    <row r="158" spans="2:23" ht="13.5" x14ac:dyDescent="0.25">
      <c r="D158" s="49"/>
      <c r="E158" s="50"/>
      <c r="F158" s="50"/>
      <c r="G158" s="50"/>
      <c r="H158" s="50"/>
      <c r="I158" s="50"/>
      <c r="J158" s="25"/>
      <c r="M158" s="18" t="s">
        <v>8</v>
      </c>
      <c r="N158" s="19"/>
      <c r="O158" s="20"/>
      <c r="P158" s="20"/>
      <c r="Q158" s="21"/>
      <c r="R158" s="22"/>
      <c r="S158" s="20"/>
      <c r="T158" s="21"/>
      <c r="U158" s="22"/>
      <c r="V158" s="23"/>
      <c r="W158" s="21"/>
    </row>
    <row r="159" spans="2:23" ht="13.5" x14ac:dyDescent="0.25">
      <c r="D159" s="49"/>
      <c r="E159" s="15"/>
      <c r="F159" s="15"/>
      <c r="G159" s="15"/>
      <c r="H159" s="15"/>
      <c r="I159" s="25"/>
      <c r="J159" s="25"/>
      <c r="L159" s="11">
        <v>65</v>
      </c>
      <c r="M159" s="18" t="s">
        <v>11</v>
      </c>
      <c r="N159" s="26"/>
      <c r="O159" s="27">
        <f>-'[4]IE Trail Balance 13|14'!L198-'[4]IE Trail Balance 13|14'!L199</f>
        <v>1155.07</v>
      </c>
      <c r="P159" s="28">
        <f>-'[4]IE Trail Balance 13|14'!N198-'[4]IE Trail Balance 13|14'!N199</f>
        <v>4281.28</v>
      </c>
      <c r="Q159" s="29">
        <f>-'[4]IE Trail Balance 13|14'!P198-'[4]IE Trail Balance 13|14'!P199</f>
        <v>651.02</v>
      </c>
      <c r="R159" s="27">
        <f>E163</f>
        <v>3500</v>
      </c>
      <c r="S159" s="28">
        <f>R159</f>
        <v>3500</v>
      </c>
      <c r="T159" s="29">
        <f>F163</f>
        <v>491.87</v>
      </c>
      <c r="U159" s="30">
        <f>G163</f>
        <v>3500</v>
      </c>
      <c r="V159" s="27">
        <f>H163</f>
        <v>3675</v>
      </c>
      <c r="W159" s="29">
        <f>I163</f>
        <v>3859</v>
      </c>
    </row>
    <row r="160" spans="2:23" ht="13.5" x14ac:dyDescent="0.25">
      <c r="B160" s="1" t="s">
        <v>9</v>
      </c>
      <c r="D160" s="49"/>
      <c r="E160" s="25">
        <f>1000+1000</f>
        <v>2000</v>
      </c>
      <c r="F160" s="25">
        <v>491.87</v>
      </c>
      <c r="G160" s="25">
        <f>1000+1000</f>
        <v>2000</v>
      </c>
      <c r="H160" s="25">
        <f>ROUND(+G160*1.05,0)</f>
        <v>2100</v>
      </c>
      <c r="I160" s="25">
        <f>ROUND(+H160*1.05,0)</f>
        <v>2205</v>
      </c>
      <c r="J160" s="25"/>
      <c r="K160" s="1" t="s">
        <v>10</v>
      </c>
      <c r="L160" s="11">
        <v>66</v>
      </c>
      <c r="M160" s="18" t="s">
        <v>13</v>
      </c>
      <c r="N160" s="26"/>
      <c r="O160" s="27"/>
      <c r="P160" s="28"/>
      <c r="Q160" s="29"/>
      <c r="R160" s="27"/>
      <c r="S160" s="28"/>
      <c r="T160" s="29"/>
      <c r="U160" s="30"/>
      <c r="V160" s="27"/>
      <c r="W160" s="29"/>
    </row>
    <row r="161" spans="2:23" ht="13.5" x14ac:dyDescent="0.25">
      <c r="D161" s="37"/>
      <c r="E161" s="25">
        <v>1500</v>
      </c>
      <c r="F161" s="25"/>
      <c r="G161" s="25">
        <v>1500</v>
      </c>
      <c r="H161" s="25">
        <f>ROUND(+G161*1.05,0)</f>
        <v>1575</v>
      </c>
      <c r="I161" s="25">
        <f>ROUND(+H161*1.05,0)</f>
        <v>1654</v>
      </c>
      <c r="J161" s="25"/>
      <c r="K161" s="1" t="s">
        <v>50</v>
      </c>
      <c r="M161" s="18" t="s">
        <v>15</v>
      </c>
      <c r="N161" s="26"/>
      <c r="O161" s="32"/>
      <c r="P161" s="33"/>
      <c r="Q161" s="34"/>
      <c r="R161" s="32"/>
      <c r="S161" s="33"/>
      <c r="T161" s="34"/>
      <c r="U161" s="35"/>
      <c r="V161" s="32"/>
      <c r="W161" s="34"/>
    </row>
    <row r="162" spans="2:23" ht="13.5" x14ac:dyDescent="0.25">
      <c r="D162" s="37"/>
      <c r="E162" s="38"/>
      <c r="F162" s="38"/>
      <c r="G162" s="38"/>
      <c r="H162" s="38"/>
      <c r="I162" s="38"/>
      <c r="J162" s="25"/>
      <c r="M162" s="39" t="s">
        <v>16</v>
      </c>
      <c r="N162" s="40"/>
      <c r="O162" s="41">
        <f t="shared" ref="O162:W162" si="18">SUM(O158:O161)</f>
        <v>1155.07</v>
      </c>
      <c r="P162" s="42">
        <f t="shared" si="18"/>
        <v>4281.28</v>
      </c>
      <c r="Q162" s="43">
        <f t="shared" si="18"/>
        <v>651.02</v>
      </c>
      <c r="R162" s="41">
        <f t="shared" si="18"/>
        <v>3500</v>
      </c>
      <c r="S162" s="42">
        <f t="shared" si="18"/>
        <v>3500</v>
      </c>
      <c r="T162" s="43">
        <f t="shared" si="18"/>
        <v>491.87</v>
      </c>
      <c r="U162" s="44">
        <f t="shared" si="18"/>
        <v>3500</v>
      </c>
      <c r="V162" s="41">
        <f t="shared" si="18"/>
        <v>3675</v>
      </c>
      <c r="W162" s="43">
        <f t="shared" si="18"/>
        <v>3859</v>
      </c>
    </row>
    <row r="163" spans="2:23" ht="13.5" thickBot="1" x14ac:dyDescent="0.25">
      <c r="D163" s="37"/>
      <c r="E163" s="46">
        <f>SUM(E159:E162)</f>
        <v>3500</v>
      </c>
      <c r="F163" s="46">
        <f>SUM(F159:F162)</f>
        <v>491.87</v>
      </c>
      <c r="G163" s="46">
        <f>SUM(G159:G162)</f>
        <v>3500</v>
      </c>
      <c r="H163" s="46">
        <f>SUM(H159:H162)</f>
        <v>3675</v>
      </c>
      <c r="I163" s="46">
        <f>SUM(I159:I162)</f>
        <v>3859</v>
      </c>
      <c r="J163" s="25"/>
    </row>
    <row r="164" spans="2:23" ht="13.5" thickTop="1" x14ac:dyDescent="0.2">
      <c r="D164" s="25"/>
      <c r="E164" s="25"/>
      <c r="F164" s="25"/>
      <c r="G164" s="25"/>
      <c r="H164" s="25"/>
      <c r="I164" s="25"/>
      <c r="J164" s="25"/>
    </row>
    <row r="165" spans="2:23" x14ac:dyDescent="0.2">
      <c r="D165" s="25"/>
      <c r="E165" s="25"/>
      <c r="F165" s="25"/>
      <c r="G165" s="25"/>
      <c r="H165" s="25"/>
      <c r="I165" s="25"/>
      <c r="J165" s="25"/>
    </row>
    <row r="166" spans="2:23" ht="15" x14ac:dyDescent="0.35">
      <c r="B166" s="12" t="s">
        <v>51</v>
      </c>
      <c r="D166" s="47"/>
      <c r="E166" s="12"/>
      <c r="F166" s="12"/>
      <c r="H166" s="12" t="s">
        <v>52</v>
      </c>
      <c r="I166" s="25"/>
      <c r="J166" s="25"/>
      <c r="M166" s="48" t="str">
        <f>B166</f>
        <v>OPENBARE WERKE</v>
      </c>
      <c r="V166" s="48" t="str">
        <f>H166</f>
        <v>POS NO. 36</v>
      </c>
    </row>
    <row r="167" spans="2:23" x14ac:dyDescent="0.2">
      <c r="B167" s="12"/>
      <c r="D167" s="47"/>
      <c r="E167" s="12"/>
      <c r="F167" s="12"/>
      <c r="H167" s="12"/>
      <c r="I167" s="25"/>
      <c r="J167" s="25"/>
    </row>
    <row r="168" spans="2:23" ht="12.75" customHeight="1" x14ac:dyDescent="0.2">
      <c r="D168" s="47"/>
      <c r="E168" s="13" t="str">
        <f>$E$7</f>
        <v>Begroot</v>
      </c>
      <c r="F168" s="13" t="str">
        <f>$F$7</f>
        <v>Uitgawe</v>
      </c>
      <c r="G168" s="13" t="str">
        <f>$G$7</f>
        <v>Begroot</v>
      </c>
      <c r="H168" s="13" t="str">
        <f>$H$7</f>
        <v>Begroot</v>
      </c>
      <c r="I168" s="13" t="str">
        <f>$I$7</f>
        <v>Begroot</v>
      </c>
      <c r="J168" s="25"/>
      <c r="M168" s="77" t="s">
        <v>7</v>
      </c>
      <c r="N168" s="78"/>
      <c r="O168" s="2" t="str">
        <f>[4]heading!$B$2</f>
        <v>2010/11</v>
      </c>
      <c r="P168" s="3" t="str">
        <f>[4]heading!$C$2</f>
        <v>2011/12</v>
      </c>
      <c r="Q168" s="4" t="str">
        <f>[4]heading!$D$2</f>
        <v>2012/13</v>
      </c>
      <c r="R168" s="81" t="str">
        <f>[4]heading!$E$2</f>
        <v>Current Year 2013/14</v>
      </c>
      <c r="S168" s="82"/>
      <c r="T168" s="82"/>
      <c r="U168" s="83" t="str">
        <f>[4]heading!$I$2</f>
        <v>2014/15 Medium Term Revenue &amp; Expenditure Framework</v>
      </c>
      <c r="V168" s="84"/>
      <c r="W168" s="85"/>
    </row>
    <row r="169" spans="2:23" ht="38.25" x14ac:dyDescent="0.2">
      <c r="D169" s="49"/>
      <c r="E169" s="50" t="str">
        <f>$E$8</f>
        <v>2013-2014</v>
      </c>
      <c r="F169" s="50" t="str">
        <f>$F$8</f>
        <v>2013-2014</v>
      </c>
      <c r="G169" s="50" t="str">
        <f>$G$8</f>
        <v>2014-2015</v>
      </c>
      <c r="H169" s="50" t="str">
        <f>$H$8</f>
        <v>2015-2016</v>
      </c>
      <c r="I169" s="50" t="str">
        <f>$I$8</f>
        <v>2016-2017</v>
      </c>
      <c r="J169" s="25"/>
      <c r="M169" s="79"/>
      <c r="N169" s="80"/>
      <c r="O169" s="5" t="str">
        <f>[4]heading!$B$3</f>
        <v>Audited Outcome</v>
      </c>
      <c r="P169" s="6" t="str">
        <f>[4]heading!$C$3</f>
        <v>Audited Outcome</v>
      </c>
      <c r="Q169" s="7" t="str">
        <f>[4]heading!$D$3</f>
        <v>Audited Outcome</v>
      </c>
      <c r="R169" s="5" t="str">
        <f>[4]heading!$E$3</f>
        <v>Original Budget</v>
      </c>
      <c r="S169" s="6" t="str">
        <f>[4]heading!$F$3</f>
        <v>Adjusted Budget</v>
      </c>
      <c r="T169" s="8" t="s">
        <v>0</v>
      </c>
      <c r="U169" s="5" t="str">
        <f>[4]heading!$I$3</f>
        <v>Budget Year 2014/15</v>
      </c>
      <c r="V169" s="6" t="str">
        <f>[4]heading!$J$3</f>
        <v>Budget Year +1  2015/16</v>
      </c>
      <c r="W169" s="7" t="str">
        <f>[4]heading!$K$3</f>
        <v>Budget Year +2  2016/17</v>
      </c>
    </row>
    <row r="170" spans="2:23" ht="13.5" x14ac:dyDescent="0.25">
      <c r="D170" s="49"/>
      <c r="E170" s="15"/>
      <c r="F170" s="15"/>
      <c r="G170" s="15"/>
      <c r="H170" s="15"/>
      <c r="I170" s="25"/>
      <c r="J170" s="25"/>
      <c r="M170" s="18" t="s">
        <v>8</v>
      </c>
      <c r="N170" s="19"/>
      <c r="O170" s="20"/>
      <c r="P170" s="20"/>
      <c r="Q170" s="21"/>
      <c r="R170" s="22"/>
      <c r="S170" s="20"/>
      <c r="T170" s="21"/>
      <c r="U170" s="22"/>
      <c r="V170" s="23"/>
      <c r="W170" s="21"/>
    </row>
    <row r="171" spans="2:23" ht="13.5" x14ac:dyDescent="0.25">
      <c r="B171" s="1" t="s">
        <v>9</v>
      </c>
      <c r="D171" s="37"/>
      <c r="E171" s="25">
        <v>8000</v>
      </c>
      <c r="F171" s="25">
        <v>19618.629999999997</v>
      </c>
      <c r="G171" s="25">
        <v>8000</v>
      </c>
      <c r="H171" s="25">
        <f>ROUND(+G171*1.05,0)</f>
        <v>8400</v>
      </c>
      <c r="I171" s="25">
        <f>ROUND(+H171*1.05,0)</f>
        <v>8820</v>
      </c>
      <c r="J171" s="25"/>
      <c r="L171" s="11">
        <v>65</v>
      </c>
      <c r="M171" s="18" t="s">
        <v>11</v>
      </c>
      <c r="N171" s="26"/>
      <c r="O171" s="27">
        <f>-'[4]IE Trail Balance 13|14'!L223</f>
        <v>14204.59</v>
      </c>
      <c r="P171" s="28">
        <f>-'[4]IE Trail Balance 13|14'!N223</f>
        <v>14235.08</v>
      </c>
      <c r="Q171" s="29">
        <f>-'[4]IE Trail Balance 13|14'!P223</f>
        <v>38729.229999999996</v>
      </c>
      <c r="R171" s="27">
        <f>E176-R172</f>
        <v>8000</v>
      </c>
      <c r="S171" s="28">
        <f>R171</f>
        <v>8000</v>
      </c>
      <c r="T171" s="29">
        <f>F176-F173</f>
        <v>19618.629999999997</v>
      </c>
      <c r="U171" s="30">
        <f>G176-U172</f>
        <v>8000</v>
      </c>
      <c r="V171" s="27">
        <f>H176-V172</f>
        <v>8400</v>
      </c>
      <c r="W171" s="29">
        <f>I176-W172</f>
        <v>8820</v>
      </c>
    </row>
    <row r="172" spans="2:23" ht="13.5" x14ac:dyDescent="0.25">
      <c r="D172" s="49"/>
      <c r="E172" s="53"/>
      <c r="F172" s="53"/>
      <c r="G172" s="53"/>
      <c r="H172" s="53"/>
      <c r="I172" s="54"/>
      <c r="J172" s="25"/>
      <c r="L172" s="11">
        <v>66</v>
      </c>
      <c r="M172" s="18" t="s">
        <v>13</v>
      </c>
      <c r="N172" s="26"/>
      <c r="O172" s="27">
        <f>-'[4]IE Trail Balance 13|14'!L224</f>
        <v>65496.93</v>
      </c>
      <c r="P172" s="28">
        <f>-'[4]IE Trail Balance 13|14'!N224</f>
        <v>73915.64</v>
      </c>
      <c r="Q172" s="29">
        <f>-'[4]IE Trail Balance 13|14'!P224</f>
        <v>34366.449999999997</v>
      </c>
      <c r="R172" s="27">
        <f>E173</f>
        <v>87000</v>
      </c>
      <c r="S172" s="28">
        <f>R172</f>
        <v>87000</v>
      </c>
      <c r="T172" s="29">
        <f>F173</f>
        <v>32772.47</v>
      </c>
      <c r="U172" s="30">
        <f>G173</f>
        <v>87000</v>
      </c>
      <c r="V172" s="27">
        <f>H173</f>
        <v>91350</v>
      </c>
      <c r="W172" s="29">
        <f>I173</f>
        <v>95918</v>
      </c>
    </row>
    <row r="173" spans="2:23" ht="13.5" x14ac:dyDescent="0.25">
      <c r="B173" s="55" t="s">
        <v>26</v>
      </c>
      <c r="D173" s="49"/>
      <c r="E173" s="53">
        <f>62000+25000</f>
        <v>87000</v>
      </c>
      <c r="F173" s="53">
        <v>32772.47</v>
      </c>
      <c r="G173" s="53">
        <f>62000+25000</f>
        <v>87000</v>
      </c>
      <c r="H173" s="25">
        <f>ROUND(+G173*1.05,0)</f>
        <v>91350</v>
      </c>
      <c r="I173" s="25">
        <f>ROUND(+H173*1.05,0)</f>
        <v>95918</v>
      </c>
      <c r="J173" s="25"/>
      <c r="M173" s="18" t="s">
        <v>15</v>
      </c>
      <c r="N173" s="26"/>
      <c r="O173" s="32"/>
      <c r="P173" s="33"/>
      <c r="Q173" s="34"/>
      <c r="R173" s="32"/>
      <c r="S173" s="33"/>
      <c r="T173" s="34"/>
      <c r="U173" s="35"/>
      <c r="V173" s="32"/>
      <c r="W173" s="34"/>
    </row>
    <row r="174" spans="2:23" ht="13.5" x14ac:dyDescent="0.25">
      <c r="D174" s="49"/>
      <c r="E174" s="53"/>
      <c r="F174" s="53"/>
      <c r="G174" s="53"/>
      <c r="H174" s="53"/>
      <c r="I174" s="54"/>
      <c r="J174" s="25"/>
      <c r="M174" s="39" t="s">
        <v>16</v>
      </c>
      <c r="N174" s="40"/>
      <c r="O174" s="41">
        <f t="shared" ref="O174:W174" si="19">SUM(O170:O173)</f>
        <v>79701.52</v>
      </c>
      <c r="P174" s="42">
        <f t="shared" si="19"/>
        <v>88150.720000000001</v>
      </c>
      <c r="Q174" s="43">
        <f t="shared" si="19"/>
        <v>73095.679999999993</v>
      </c>
      <c r="R174" s="41">
        <f t="shared" si="19"/>
        <v>95000</v>
      </c>
      <c r="S174" s="42">
        <f t="shared" si="19"/>
        <v>95000</v>
      </c>
      <c r="T174" s="43">
        <f t="shared" si="19"/>
        <v>52391.1</v>
      </c>
      <c r="U174" s="44">
        <f t="shared" si="19"/>
        <v>95000</v>
      </c>
      <c r="V174" s="41">
        <f t="shared" si="19"/>
        <v>99750</v>
      </c>
      <c r="W174" s="43">
        <f t="shared" si="19"/>
        <v>104738</v>
      </c>
    </row>
    <row r="175" spans="2:23" x14ac:dyDescent="0.2">
      <c r="D175" s="37"/>
      <c r="E175" s="38"/>
      <c r="F175" s="38"/>
      <c r="G175" s="38"/>
      <c r="H175" s="38"/>
      <c r="I175" s="38"/>
      <c r="J175" s="25"/>
    </row>
    <row r="176" spans="2:23" ht="13.5" thickBot="1" x14ac:dyDescent="0.25">
      <c r="D176" s="37"/>
      <c r="E176" s="46">
        <f>SUM(E170:E175)</f>
        <v>95000</v>
      </c>
      <c r="F176" s="46">
        <f>SUM(F170:F175)</f>
        <v>52391.1</v>
      </c>
      <c r="G176" s="46">
        <f>SUM(G170:G175)</f>
        <v>95000</v>
      </c>
      <c r="H176" s="46">
        <f>SUM(H170:H175)</f>
        <v>99750</v>
      </c>
      <c r="I176" s="46">
        <f>SUM(I170:I175)</f>
        <v>104738</v>
      </c>
      <c r="J176" s="25"/>
    </row>
    <row r="177" spans="2:23" ht="13.5" thickTop="1" x14ac:dyDescent="0.2">
      <c r="D177" s="25"/>
      <c r="E177" s="25"/>
      <c r="F177" s="25"/>
      <c r="G177" s="25"/>
      <c r="H177" s="25"/>
      <c r="I177" s="25"/>
      <c r="J177" s="25"/>
    </row>
    <row r="178" spans="2:23" x14ac:dyDescent="0.2">
      <c r="D178" s="25"/>
      <c r="E178" s="25"/>
      <c r="F178" s="25"/>
      <c r="G178" s="25"/>
      <c r="H178" s="25"/>
      <c r="I178" s="25"/>
      <c r="J178" s="25"/>
    </row>
    <row r="179" spans="2:23" x14ac:dyDescent="0.2">
      <c r="D179" s="25"/>
      <c r="E179" s="25"/>
      <c r="F179" s="25"/>
      <c r="G179" s="25"/>
      <c r="H179" s="25"/>
      <c r="I179" s="25"/>
      <c r="J179" s="25"/>
    </row>
    <row r="180" spans="2:23" x14ac:dyDescent="0.2">
      <c r="D180" s="25"/>
      <c r="E180" s="25"/>
      <c r="F180" s="25"/>
      <c r="G180" s="25"/>
      <c r="H180" s="25"/>
      <c r="I180" s="25"/>
      <c r="J180" s="25"/>
    </row>
    <row r="181" spans="2:23" ht="15" x14ac:dyDescent="0.35">
      <c r="B181" s="12" t="s">
        <v>53</v>
      </c>
      <c r="D181" s="47"/>
      <c r="E181" s="12"/>
      <c r="F181" s="12"/>
      <c r="H181" s="12" t="s">
        <v>54</v>
      </c>
      <c r="I181" s="25"/>
      <c r="J181" s="25"/>
      <c r="M181" s="48" t="str">
        <f>B181</f>
        <v>PARKE,OOPRUIMTES EN SPORTGRONDE</v>
      </c>
      <c r="V181" s="48" t="str">
        <f>H181</f>
        <v>POS NO. 38</v>
      </c>
    </row>
    <row r="182" spans="2:23" x14ac:dyDescent="0.2">
      <c r="B182" s="12"/>
      <c r="D182" s="47"/>
      <c r="E182" s="12"/>
      <c r="F182" s="12"/>
      <c r="H182" s="12"/>
      <c r="I182" s="25"/>
      <c r="J182" s="25"/>
    </row>
    <row r="183" spans="2:23" ht="12.75" customHeight="1" x14ac:dyDescent="0.2">
      <c r="D183" s="47"/>
      <c r="E183" s="13" t="str">
        <f>$E$7</f>
        <v>Begroot</v>
      </c>
      <c r="F183" s="13" t="str">
        <f>$F$7</f>
        <v>Uitgawe</v>
      </c>
      <c r="G183" s="13" t="str">
        <f>$G$7</f>
        <v>Begroot</v>
      </c>
      <c r="H183" s="13" t="str">
        <f>$H$7</f>
        <v>Begroot</v>
      </c>
      <c r="I183" s="13" t="str">
        <f>$I$7</f>
        <v>Begroot</v>
      </c>
      <c r="J183" s="25"/>
      <c r="M183" s="77" t="s">
        <v>7</v>
      </c>
      <c r="N183" s="78"/>
      <c r="O183" s="2" t="str">
        <f>[4]heading!$B$2</f>
        <v>2010/11</v>
      </c>
      <c r="P183" s="3" t="str">
        <f>[4]heading!$C$2</f>
        <v>2011/12</v>
      </c>
      <c r="Q183" s="4" t="str">
        <f>[4]heading!$D$2</f>
        <v>2012/13</v>
      </c>
      <c r="R183" s="81" t="str">
        <f>[4]heading!$E$2</f>
        <v>Current Year 2013/14</v>
      </c>
      <c r="S183" s="82"/>
      <c r="T183" s="82"/>
      <c r="U183" s="83" t="str">
        <f>[4]heading!$I$2</f>
        <v>2014/15 Medium Term Revenue &amp; Expenditure Framework</v>
      </c>
      <c r="V183" s="84"/>
      <c r="W183" s="85"/>
    </row>
    <row r="184" spans="2:23" ht="38.25" x14ac:dyDescent="0.2">
      <c r="D184" s="49"/>
      <c r="E184" s="50" t="str">
        <f>$E$8</f>
        <v>2013-2014</v>
      </c>
      <c r="F184" s="50" t="str">
        <f>$F$8</f>
        <v>2013-2014</v>
      </c>
      <c r="G184" s="50" t="str">
        <f>$G$8</f>
        <v>2014-2015</v>
      </c>
      <c r="H184" s="50" t="str">
        <f>$H$8</f>
        <v>2015-2016</v>
      </c>
      <c r="I184" s="50" t="str">
        <f>$I$8</f>
        <v>2016-2017</v>
      </c>
      <c r="J184" s="25"/>
      <c r="M184" s="79"/>
      <c r="N184" s="80"/>
      <c r="O184" s="5" t="str">
        <f>[4]heading!$B$3</f>
        <v>Audited Outcome</v>
      </c>
      <c r="P184" s="6" t="str">
        <f>[4]heading!$C$3</f>
        <v>Audited Outcome</v>
      </c>
      <c r="Q184" s="7" t="str">
        <f>[4]heading!$D$3</f>
        <v>Audited Outcome</v>
      </c>
      <c r="R184" s="5" t="str">
        <f>[4]heading!$E$3</f>
        <v>Original Budget</v>
      </c>
      <c r="S184" s="6" t="str">
        <f>[4]heading!$F$3</f>
        <v>Adjusted Budget</v>
      </c>
      <c r="T184" s="8" t="s">
        <v>0</v>
      </c>
      <c r="U184" s="5" t="str">
        <f>[4]heading!$I$3</f>
        <v>Budget Year 2014/15</v>
      </c>
      <c r="V184" s="6" t="str">
        <f>[4]heading!$J$3</f>
        <v>Budget Year +1  2015/16</v>
      </c>
      <c r="W184" s="7" t="str">
        <f>[4]heading!$K$3</f>
        <v>Budget Year +2  2016/17</v>
      </c>
    </row>
    <row r="185" spans="2:23" ht="13.5" x14ac:dyDescent="0.25">
      <c r="D185" s="49"/>
      <c r="E185" s="15"/>
      <c r="F185" s="15"/>
      <c r="G185" s="15"/>
      <c r="H185" s="15"/>
      <c r="I185" s="25"/>
      <c r="J185" s="25"/>
      <c r="M185" s="18" t="s">
        <v>8</v>
      </c>
      <c r="N185" s="19"/>
      <c r="O185" s="20"/>
      <c r="P185" s="20"/>
      <c r="Q185" s="21"/>
      <c r="R185" s="22"/>
      <c r="S185" s="20"/>
      <c r="T185" s="21"/>
      <c r="U185" s="22"/>
      <c r="V185" s="23"/>
      <c r="W185" s="21"/>
    </row>
    <row r="186" spans="2:23" ht="13.5" x14ac:dyDescent="0.25">
      <c r="B186" s="1" t="s">
        <v>9</v>
      </c>
      <c r="C186" s="1" t="s">
        <v>55</v>
      </c>
      <c r="D186" s="37"/>
      <c r="E186" s="25">
        <f>1500+6000</f>
        <v>7500</v>
      </c>
      <c r="F186" s="25">
        <v>4032.92</v>
      </c>
      <c r="G186" s="25">
        <v>7500</v>
      </c>
      <c r="H186" s="25">
        <f t="shared" ref="H186:I188" si="20">ROUND(+G186*1.05,0)</f>
        <v>7875</v>
      </c>
      <c r="I186" s="25">
        <f t="shared" si="20"/>
        <v>8269</v>
      </c>
      <c r="J186" s="25"/>
      <c r="L186" s="11">
        <v>65</v>
      </c>
      <c r="M186" s="18" t="s">
        <v>11</v>
      </c>
      <c r="N186" s="26"/>
      <c r="O186" s="27">
        <f>-'[4]IE Trail Balance 13|14'!L249</f>
        <v>2977.37</v>
      </c>
      <c r="P186" s="28">
        <f>-'[4]IE Trail Balance 13|14'!N249</f>
        <v>7115.7</v>
      </c>
      <c r="Q186" s="29">
        <f>-'[4]IE Trail Balance 13|14'!P249</f>
        <v>9884.74</v>
      </c>
      <c r="R186" s="27">
        <f>E194-R187</f>
        <v>16100</v>
      </c>
      <c r="S186" s="28">
        <f>R186</f>
        <v>16100</v>
      </c>
      <c r="T186" s="29">
        <f>F194-T187</f>
        <v>4032.92</v>
      </c>
      <c r="U186" s="30">
        <f>G194-U187</f>
        <v>16100</v>
      </c>
      <c r="V186" s="27">
        <f>H194-V187</f>
        <v>16905</v>
      </c>
      <c r="W186" s="29">
        <f>I194-W187</f>
        <v>17750</v>
      </c>
    </row>
    <row r="187" spans="2:23" ht="13.5" x14ac:dyDescent="0.25">
      <c r="B187" s="1" t="s">
        <v>12</v>
      </c>
      <c r="C187" s="1" t="s">
        <v>55</v>
      </c>
      <c r="D187" s="37"/>
      <c r="E187" s="25">
        <v>2000</v>
      </c>
      <c r="F187" s="25"/>
      <c r="G187" s="25">
        <v>2000</v>
      </c>
      <c r="H187" s="25">
        <f t="shared" si="20"/>
        <v>2100</v>
      </c>
      <c r="I187" s="25">
        <f t="shared" si="20"/>
        <v>2205</v>
      </c>
      <c r="J187" s="25"/>
      <c r="L187" s="11">
        <v>66</v>
      </c>
      <c r="M187" s="18" t="s">
        <v>13</v>
      </c>
      <c r="N187" s="26"/>
      <c r="O187" s="27">
        <f>-'[4]IE Trail Balance 13|14'!L250</f>
        <v>0</v>
      </c>
      <c r="P187" s="28">
        <f>-'[4]IE Trail Balance 13|14'!N250</f>
        <v>0</v>
      </c>
      <c r="Q187" s="29">
        <f>-'[4]IE Trail Balance 13|14'!P250</f>
        <v>0</v>
      </c>
      <c r="R187" s="27">
        <f>E191</f>
        <v>2500</v>
      </c>
      <c r="S187" s="28">
        <f>R187</f>
        <v>2500</v>
      </c>
      <c r="T187" s="29">
        <f>F191</f>
        <v>1412.72</v>
      </c>
      <c r="U187" s="30">
        <f>G191</f>
        <v>2500</v>
      </c>
      <c r="V187" s="27">
        <f>H191</f>
        <v>2625</v>
      </c>
      <c r="W187" s="29">
        <f>I191</f>
        <v>2756</v>
      </c>
    </row>
    <row r="188" spans="2:23" ht="13.5" x14ac:dyDescent="0.25">
      <c r="C188" s="1" t="s">
        <v>56</v>
      </c>
      <c r="D188" s="37"/>
      <c r="E188" s="25">
        <v>100</v>
      </c>
      <c r="F188" s="25"/>
      <c r="G188" s="25">
        <v>100</v>
      </c>
      <c r="H188" s="25">
        <f t="shared" si="20"/>
        <v>105</v>
      </c>
      <c r="I188" s="25">
        <f t="shared" si="20"/>
        <v>110</v>
      </c>
      <c r="J188" s="25"/>
      <c r="M188" s="18" t="s">
        <v>15</v>
      </c>
      <c r="N188" s="26"/>
      <c r="O188" s="32"/>
      <c r="P188" s="33"/>
      <c r="Q188" s="34"/>
      <c r="R188" s="32"/>
      <c r="S188" s="33"/>
      <c r="T188" s="34"/>
      <c r="U188" s="35"/>
      <c r="V188" s="32"/>
      <c r="W188" s="34"/>
    </row>
    <row r="189" spans="2:23" ht="13.5" x14ac:dyDescent="0.25">
      <c r="B189" s="1" t="s">
        <v>14</v>
      </c>
      <c r="C189" s="1" t="s">
        <v>55</v>
      </c>
      <c r="D189" s="37"/>
      <c r="E189" s="25">
        <v>6500</v>
      </c>
      <c r="F189" s="25"/>
      <c r="G189" s="25">
        <v>6500</v>
      </c>
      <c r="H189" s="25">
        <f>ROUND(+G189*1.05,0)</f>
        <v>6825</v>
      </c>
      <c r="I189" s="25">
        <f>ROUND(+H189*1.05,0)</f>
        <v>7166</v>
      </c>
      <c r="J189" s="25"/>
      <c r="M189" s="39" t="s">
        <v>16</v>
      </c>
      <c r="N189" s="40"/>
      <c r="O189" s="41">
        <f t="shared" ref="O189:W189" si="21">SUM(O185:O188)</f>
        <v>2977.37</v>
      </c>
      <c r="P189" s="42">
        <f t="shared" si="21"/>
        <v>7115.7</v>
      </c>
      <c r="Q189" s="43">
        <f t="shared" si="21"/>
        <v>9884.74</v>
      </c>
      <c r="R189" s="41">
        <f t="shared" si="21"/>
        <v>18600</v>
      </c>
      <c r="S189" s="42">
        <f t="shared" si="21"/>
        <v>18600</v>
      </c>
      <c r="T189" s="43">
        <f t="shared" si="21"/>
        <v>5445.64</v>
      </c>
      <c r="U189" s="44">
        <f t="shared" si="21"/>
        <v>18600</v>
      </c>
      <c r="V189" s="41">
        <f t="shared" si="21"/>
        <v>19530</v>
      </c>
      <c r="W189" s="43">
        <f t="shared" si="21"/>
        <v>20506</v>
      </c>
    </row>
    <row r="190" spans="2:23" x14ac:dyDescent="0.2">
      <c r="D190" s="37"/>
      <c r="E190" s="25"/>
      <c r="F190" s="25"/>
      <c r="G190" s="25"/>
      <c r="H190" s="25"/>
      <c r="I190" s="25"/>
      <c r="J190" s="25"/>
    </row>
    <row r="191" spans="2:23" x14ac:dyDescent="0.2">
      <c r="B191" s="55" t="s">
        <v>26</v>
      </c>
      <c r="D191" s="49"/>
      <c r="E191" s="53">
        <v>2500</v>
      </c>
      <c r="F191" s="53">
        <v>1412.72</v>
      </c>
      <c r="G191" s="53">
        <v>2500</v>
      </c>
      <c r="H191" s="25">
        <f>ROUND(+G191*1.05,0)</f>
        <v>2625</v>
      </c>
      <c r="I191" s="25">
        <f>ROUND(+H191*1.05,0)</f>
        <v>2756</v>
      </c>
      <c r="J191" s="25"/>
    </row>
    <row r="192" spans="2:23" x14ac:dyDescent="0.2">
      <c r="D192" s="37"/>
      <c r="E192" s="25"/>
      <c r="F192" s="25"/>
      <c r="G192" s="25"/>
      <c r="H192" s="25"/>
      <c r="I192" s="25"/>
      <c r="J192" s="25"/>
    </row>
    <row r="193" spans="2:23" x14ac:dyDescent="0.2">
      <c r="D193" s="37"/>
      <c r="E193" s="38"/>
      <c r="F193" s="38"/>
      <c r="G193" s="38"/>
      <c r="H193" s="38"/>
      <c r="I193" s="38"/>
      <c r="J193" s="25"/>
    </row>
    <row r="194" spans="2:23" ht="13.5" thickBot="1" x14ac:dyDescent="0.25">
      <c r="D194" s="37"/>
      <c r="E194" s="46">
        <f>SUM(E185:E193)</f>
        <v>18600</v>
      </c>
      <c r="F194" s="46">
        <f>SUM(F185:F193)</f>
        <v>5445.64</v>
      </c>
      <c r="G194" s="46">
        <f>SUM(G185:G193)</f>
        <v>18600</v>
      </c>
      <c r="H194" s="46">
        <f>SUM(H185:H193)</f>
        <v>19530</v>
      </c>
      <c r="I194" s="46">
        <f>SUM(I185:I193)</f>
        <v>20506</v>
      </c>
      <c r="J194" s="25"/>
    </row>
    <row r="195" spans="2:23" ht="13.5" thickTop="1" x14ac:dyDescent="0.2">
      <c r="D195" s="25"/>
      <c r="E195" s="25"/>
      <c r="F195" s="25"/>
      <c r="G195" s="25"/>
      <c r="H195" s="25"/>
      <c r="I195" s="25"/>
      <c r="J195" s="25"/>
    </row>
    <row r="196" spans="2:23" x14ac:dyDescent="0.2">
      <c r="D196" s="25"/>
      <c r="E196" s="25"/>
      <c r="F196" s="25"/>
      <c r="G196" s="25"/>
      <c r="H196" s="25"/>
      <c r="I196" s="25"/>
      <c r="J196" s="25"/>
    </row>
    <row r="197" spans="2:23" ht="15" x14ac:dyDescent="0.35">
      <c r="B197" s="12" t="s">
        <v>57</v>
      </c>
      <c r="D197" s="47"/>
      <c r="E197" s="12"/>
      <c r="F197" s="12"/>
      <c r="H197" s="12" t="s">
        <v>58</v>
      </c>
      <c r="I197" s="25"/>
      <c r="J197" s="25"/>
      <c r="M197" s="48" t="str">
        <f>B197</f>
        <v>SKUT</v>
      </c>
      <c r="V197" s="48" t="str">
        <f>H197</f>
        <v>POS NO. 42</v>
      </c>
    </row>
    <row r="198" spans="2:23" x14ac:dyDescent="0.2">
      <c r="B198" s="12"/>
      <c r="D198" s="47"/>
      <c r="E198" s="12"/>
      <c r="F198" s="12"/>
      <c r="H198" s="12"/>
      <c r="I198" s="25"/>
      <c r="J198" s="25"/>
    </row>
    <row r="199" spans="2:23" ht="12.75" customHeight="1" x14ac:dyDescent="0.2">
      <c r="D199" s="47"/>
      <c r="E199" s="13" t="str">
        <f>$E$7</f>
        <v>Begroot</v>
      </c>
      <c r="F199" s="13" t="str">
        <f>$F$7</f>
        <v>Uitgawe</v>
      </c>
      <c r="G199" s="13" t="str">
        <f>$G$7</f>
        <v>Begroot</v>
      </c>
      <c r="H199" s="13" t="str">
        <f>$H$7</f>
        <v>Begroot</v>
      </c>
      <c r="I199" s="13" t="str">
        <f>$I$7</f>
        <v>Begroot</v>
      </c>
      <c r="J199" s="25"/>
      <c r="M199" s="77" t="s">
        <v>7</v>
      </c>
      <c r="N199" s="78"/>
      <c r="O199" s="2" t="str">
        <f>[4]heading!$B$2</f>
        <v>2010/11</v>
      </c>
      <c r="P199" s="3" t="str">
        <f>[4]heading!$C$2</f>
        <v>2011/12</v>
      </c>
      <c r="Q199" s="4" t="str">
        <f>[4]heading!$D$2</f>
        <v>2012/13</v>
      </c>
      <c r="R199" s="81" t="str">
        <f>[4]heading!$E$2</f>
        <v>Current Year 2013/14</v>
      </c>
      <c r="S199" s="82"/>
      <c r="T199" s="82"/>
      <c r="U199" s="83" t="str">
        <f>[4]heading!$I$2</f>
        <v>2014/15 Medium Term Revenue &amp; Expenditure Framework</v>
      </c>
      <c r="V199" s="84"/>
      <c r="W199" s="85"/>
    </row>
    <row r="200" spans="2:23" ht="38.25" x14ac:dyDescent="0.2">
      <c r="D200" s="49"/>
      <c r="E200" s="50" t="str">
        <f>$E$8</f>
        <v>2013-2014</v>
      </c>
      <c r="F200" s="50" t="str">
        <f>$F$8</f>
        <v>2013-2014</v>
      </c>
      <c r="G200" s="50" t="str">
        <f>$G$8</f>
        <v>2014-2015</v>
      </c>
      <c r="H200" s="50" t="str">
        <f>$H$8</f>
        <v>2015-2016</v>
      </c>
      <c r="I200" s="50" t="str">
        <f>$I$8</f>
        <v>2016-2017</v>
      </c>
      <c r="J200" s="25"/>
      <c r="M200" s="79"/>
      <c r="N200" s="80"/>
      <c r="O200" s="5" t="str">
        <f>[4]heading!$B$3</f>
        <v>Audited Outcome</v>
      </c>
      <c r="P200" s="6" t="str">
        <f>[4]heading!$C$3</f>
        <v>Audited Outcome</v>
      </c>
      <c r="Q200" s="7" t="str">
        <f>[4]heading!$D$3</f>
        <v>Audited Outcome</v>
      </c>
      <c r="R200" s="5" t="str">
        <f>[4]heading!$E$3</f>
        <v>Original Budget</v>
      </c>
      <c r="S200" s="6" t="str">
        <f>[4]heading!$F$3</f>
        <v>Adjusted Budget</v>
      </c>
      <c r="T200" s="8" t="s">
        <v>0</v>
      </c>
      <c r="U200" s="5" t="str">
        <f>[4]heading!$I$3</f>
        <v>Budget Year 2014/15</v>
      </c>
      <c r="V200" s="6" t="str">
        <f>[4]heading!$J$3</f>
        <v>Budget Year +1  2015/16</v>
      </c>
      <c r="W200" s="7" t="str">
        <f>[4]heading!$K$3</f>
        <v>Budget Year +2  2016/17</v>
      </c>
    </row>
    <row r="201" spans="2:23" ht="13.5" x14ac:dyDescent="0.25">
      <c r="D201" s="49"/>
      <c r="E201" s="50"/>
      <c r="F201" s="50"/>
      <c r="G201" s="50"/>
      <c r="H201" s="50"/>
      <c r="I201" s="50"/>
      <c r="J201" s="25"/>
      <c r="M201" s="18" t="s">
        <v>8</v>
      </c>
      <c r="N201" s="19"/>
      <c r="O201" s="20"/>
      <c r="P201" s="20"/>
      <c r="Q201" s="21"/>
      <c r="R201" s="22"/>
      <c r="S201" s="20"/>
      <c r="T201" s="21"/>
      <c r="U201" s="22"/>
      <c r="V201" s="23"/>
      <c r="W201" s="21"/>
    </row>
    <row r="202" spans="2:23" ht="13.5" x14ac:dyDescent="0.25">
      <c r="D202" s="49"/>
      <c r="E202" s="50"/>
      <c r="F202" s="50"/>
      <c r="G202" s="50"/>
      <c r="H202" s="50"/>
      <c r="I202" s="50"/>
      <c r="J202" s="25"/>
      <c r="L202" s="11">
        <v>65</v>
      </c>
      <c r="M202" s="18" t="s">
        <v>11</v>
      </c>
      <c r="N202" s="26"/>
      <c r="O202" s="27">
        <f>-'[4]IE Trail Balance 13|14'!L357</f>
        <v>1570.84</v>
      </c>
      <c r="P202" s="28">
        <f>-'[4]IE Trail Balance 13|14'!N357</f>
        <v>200.6</v>
      </c>
      <c r="Q202" s="29">
        <f>-'[4]IE Trail Balance 13|14'!P357</f>
        <v>180</v>
      </c>
      <c r="R202" s="27">
        <f>E206</f>
        <v>1000</v>
      </c>
      <c r="S202" s="28">
        <f>R202</f>
        <v>1000</v>
      </c>
      <c r="T202" s="29">
        <f>F206</f>
        <v>1116.21</v>
      </c>
      <c r="U202" s="30">
        <f>G206</f>
        <v>1000</v>
      </c>
      <c r="V202" s="27">
        <f>H206</f>
        <v>1050</v>
      </c>
      <c r="W202" s="29">
        <f>I206</f>
        <v>1103</v>
      </c>
    </row>
    <row r="203" spans="2:23" ht="13.5" x14ac:dyDescent="0.25">
      <c r="D203" s="49"/>
      <c r="E203" s="15"/>
      <c r="F203" s="15"/>
      <c r="G203" s="15"/>
      <c r="H203" s="15"/>
      <c r="I203" s="25"/>
      <c r="J203" s="25"/>
      <c r="L203" s="11">
        <v>66</v>
      </c>
      <c r="M203" s="18" t="s">
        <v>13</v>
      </c>
      <c r="N203" s="26"/>
      <c r="O203" s="27"/>
      <c r="P203" s="28"/>
      <c r="Q203" s="29"/>
      <c r="R203" s="27"/>
      <c r="S203" s="28"/>
      <c r="T203" s="29"/>
      <c r="U203" s="30"/>
      <c r="V203" s="27"/>
      <c r="W203" s="29"/>
    </row>
    <row r="204" spans="2:23" ht="13.5" x14ac:dyDescent="0.25">
      <c r="B204" s="1" t="s">
        <v>9</v>
      </c>
      <c r="D204" s="37"/>
      <c r="E204" s="25">
        <f>500+500</f>
        <v>1000</v>
      </c>
      <c r="F204" s="25">
        <v>1116.21</v>
      </c>
      <c r="G204" s="25">
        <v>1000</v>
      </c>
      <c r="H204" s="25">
        <f>ROUND(+G204*1.05,0)</f>
        <v>1050</v>
      </c>
      <c r="I204" s="25">
        <f>ROUND(+H204*1.05,0)</f>
        <v>1103</v>
      </c>
      <c r="J204" s="25"/>
      <c r="M204" s="18" t="s">
        <v>15</v>
      </c>
      <c r="N204" s="26"/>
      <c r="O204" s="32"/>
      <c r="P204" s="33"/>
      <c r="Q204" s="34"/>
      <c r="R204" s="32"/>
      <c r="S204" s="33"/>
      <c r="T204" s="34"/>
      <c r="U204" s="35"/>
      <c r="V204" s="32"/>
      <c r="W204" s="34"/>
    </row>
    <row r="205" spans="2:23" ht="13.5" x14ac:dyDescent="0.25">
      <c r="D205" s="37"/>
      <c r="E205" s="38"/>
      <c r="F205" s="38"/>
      <c r="G205" s="38"/>
      <c r="H205" s="38"/>
      <c r="I205" s="38"/>
      <c r="J205" s="25"/>
      <c r="M205" s="39" t="s">
        <v>16</v>
      </c>
      <c r="N205" s="40"/>
      <c r="O205" s="41">
        <f t="shared" ref="O205:W205" si="22">SUM(O201:O204)</f>
        <v>1570.84</v>
      </c>
      <c r="P205" s="42">
        <f t="shared" si="22"/>
        <v>200.6</v>
      </c>
      <c r="Q205" s="43">
        <f t="shared" si="22"/>
        <v>180</v>
      </c>
      <c r="R205" s="41">
        <f t="shared" si="22"/>
        <v>1000</v>
      </c>
      <c r="S205" s="42">
        <f t="shared" si="22"/>
        <v>1000</v>
      </c>
      <c r="T205" s="43">
        <f t="shared" si="22"/>
        <v>1116.21</v>
      </c>
      <c r="U205" s="44">
        <f t="shared" si="22"/>
        <v>1000</v>
      </c>
      <c r="V205" s="41">
        <f t="shared" si="22"/>
        <v>1050</v>
      </c>
      <c r="W205" s="43">
        <f t="shared" si="22"/>
        <v>1103</v>
      </c>
    </row>
    <row r="206" spans="2:23" ht="13.5" thickBot="1" x14ac:dyDescent="0.25">
      <c r="D206" s="37"/>
      <c r="E206" s="46">
        <f>SUM(E203:E205)</f>
        <v>1000</v>
      </c>
      <c r="F206" s="46">
        <f>SUM(F203:F205)</f>
        <v>1116.21</v>
      </c>
      <c r="G206" s="46">
        <f>SUM(G203:G205)</f>
        <v>1000</v>
      </c>
      <c r="H206" s="46">
        <f>SUM(H203:H205)</f>
        <v>1050</v>
      </c>
      <c r="I206" s="46">
        <f>SUM(I203:I205)</f>
        <v>1103</v>
      </c>
      <c r="J206" s="25"/>
    </row>
    <row r="207" spans="2:23" ht="13.5" thickTop="1" x14ac:dyDescent="0.2">
      <c r="D207" s="25"/>
      <c r="E207" s="25"/>
      <c r="F207" s="25"/>
      <c r="G207" s="25"/>
      <c r="H207" s="25"/>
      <c r="I207" s="25"/>
      <c r="J207" s="25"/>
    </row>
    <row r="208" spans="2:23" x14ac:dyDescent="0.2">
      <c r="D208" s="25"/>
      <c r="E208" s="25"/>
      <c r="F208" s="25"/>
      <c r="G208" s="25"/>
      <c r="H208" s="25"/>
      <c r="I208" s="25"/>
      <c r="J208" s="25"/>
    </row>
    <row r="209" spans="2:23" ht="15" x14ac:dyDescent="0.35">
      <c r="B209" s="12" t="s">
        <v>59</v>
      </c>
      <c r="D209" s="47"/>
      <c r="E209" s="12"/>
      <c r="F209" s="12"/>
      <c r="H209" s="12" t="s">
        <v>60</v>
      </c>
      <c r="I209" s="25"/>
      <c r="J209" s="25"/>
      <c r="M209" s="48" t="str">
        <f>B209</f>
        <v>BEGROTING EN TESOURIE</v>
      </c>
      <c r="V209" s="48" t="str">
        <f>H209</f>
        <v>POS NO. 44</v>
      </c>
    </row>
    <row r="210" spans="2:23" x14ac:dyDescent="0.2">
      <c r="B210" s="12"/>
      <c r="D210" s="47"/>
      <c r="E210" s="12"/>
      <c r="F210" s="12"/>
      <c r="H210" s="12"/>
      <c r="I210" s="25"/>
      <c r="J210" s="25"/>
    </row>
    <row r="211" spans="2:23" ht="12.75" customHeight="1" x14ac:dyDescent="0.2">
      <c r="D211" s="47"/>
      <c r="E211" s="13" t="str">
        <f>$E$7</f>
        <v>Begroot</v>
      </c>
      <c r="F211" s="13" t="str">
        <f>$F$7</f>
        <v>Uitgawe</v>
      </c>
      <c r="G211" s="13" t="str">
        <f>$G$7</f>
        <v>Begroot</v>
      </c>
      <c r="H211" s="13" t="str">
        <f>$H$7</f>
        <v>Begroot</v>
      </c>
      <c r="I211" s="13" t="str">
        <f>$I$7</f>
        <v>Begroot</v>
      </c>
      <c r="J211" s="25"/>
      <c r="M211" s="77" t="s">
        <v>7</v>
      </c>
      <c r="N211" s="78"/>
      <c r="O211" s="2" t="str">
        <f>[4]heading!$B$2</f>
        <v>2010/11</v>
      </c>
      <c r="P211" s="3" t="str">
        <f>[4]heading!$C$2</f>
        <v>2011/12</v>
      </c>
      <c r="Q211" s="4" t="str">
        <f>[4]heading!$D$2</f>
        <v>2012/13</v>
      </c>
      <c r="R211" s="81" t="str">
        <f>[4]heading!$E$2</f>
        <v>Current Year 2013/14</v>
      </c>
      <c r="S211" s="82"/>
      <c r="T211" s="82"/>
      <c r="U211" s="83" t="str">
        <f>[4]heading!$I$2</f>
        <v>2014/15 Medium Term Revenue &amp; Expenditure Framework</v>
      </c>
      <c r="V211" s="84"/>
      <c r="W211" s="85"/>
    </row>
    <row r="212" spans="2:23" ht="38.25" x14ac:dyDescent="0.2">
      <c r="D212" s="49"/>
      <c r="E212" s="50" t="str">
        <f>$E$8</f>
        <v>2013-2014</v>
      </c>
      <c r="F212" s="50" t="str">
        <f>$F$8</f>
        <v>2013-2014</v>
      </c>
      <c r="G212" s="50" t="str">
        <f>$G$8</f>
        <v>2014-2015</v>
      </c>
      <c r="H212" s="50" t="str">
        <f>$H$8</f>
        <v>2015-2016</v>
      </c>
      <c r="I212" s="50" t="str">
        <f>$I$8</f>
        <v>2016-2017</v>
      </c>
      <c r="J212" s="25"/>
      <c r="M212" s="79"/>
      <c r="N212" s="80"/>
      <c r="O212" s="5" t="str">
        <f>[4]heading!$B$3</f>
        <v>Audited Outcome</v>
      </c>
      <c r="P212" s="6" t="str">
        <f>[4]heading!$C$3</f>
        <v>Audited Outcome</v>
      </c>
      <c r="Q212" s="7" t="str">
        <f>[4]heading!$D$3</f>
        <v>Audited Outcome</v>
      </c>
      <c r="R212" s="5" t="str">
        <f>[4]heading!$E$3</f>
        <v>Original Budget</v>
      </c>
      <c r="S212" s="6" t="str">
        <f>[4]heading!$F$3</f>
        <v>Adjusted Budget</v>
      </c>
      <c r="T212" s="8" t="s">
        <v>0</v>
      </c>
      <c r="U212" s="5" t="str">
        <f>[4]heading!$I$3</f>
        <v>Budget Year 2014/15</v>
      </c>
      <c r="V212" s="6" t="str">
        <f>[4]heading!$J$3</f>
        <v>Budget Year +1  2015/16</v>
      </c>
      <c r="W212" s="7" t="str">
        <f>[4]heading!$K$3</f>
        <v>Budget Year +2  2016/17</v>
      </c>
    </row>
    <row r="213" spans="2:23" ht="13.5" x14ac:dyDescent="0.25">
      <c r="D213" s="49"/>
      <c r="E213" s="15"/>
      <c r="F213" s="15"/>
      <c r="G213" s="15"/>
      <c r="H213" s="15"/>
      <c r="I213" s="25"/>
      <c r="J213" s="25"/>
      <c r="M213" s="18" t="s">
        <v>8</v>
      </c>
      <c r="N213" s="19"/>
      <c r="O213" s="20"/>
      <c r="P213" s="20"/>
      <c r="Q213" s="21"/>
      <c r="R213" s="22"/>
      <c r="S213" s="20"/>
      <c r="T213" s="21"/>
      <c r="U213" s="22"/>
      <c r="V213" s="23"/>
      <c r="W213" s="21"/>
    </row>
    <row r="214" spans="2:23" ht="13.5" x14ac:dyDescent="0.25">
      <c r="B214" s="1" t="s">
        <v>9</v>
      </c>
      <c r="C214" s="1" t="s">
        <v>61</v>
      </c>
      <c r="D214" s="37"/>
      <c r="E214" s="25">
        <v>58200</v>
      </c>
      <c r="F214" s="25">
        <f>81870/8*12</f>
        <v>122805</v>
      </c>
      <c r="G214" s="25">
        <v>58200</v>
      </c>
      <c r="H214" s="25">
        <f t="shared" ref="H214:I217" si="23">ROUND(+G214*1.05,0)</f>
        <v>61110</v>
      </c>
      <c r="I214" s="25">
        <f t="shared" si="23"/>
        <v>64166</v>
      </c>
      <c r="J214" s="25"/>
      <c r="L214" s="11">
        <v>65</v>
      </c>
      <c r="M214" s="18" t="s">
        <v>11</v>
      </c>
      <c r="N214" s="26"/>
      <c r="O214" s="27"/>
      <c r="P214" s="28"/>
      <c r="Q214" s="29"/>
      <c r="R214" s="27"/>
      <c r="S214" s="28"/>
      <c r="T214" s="29"/>
      <c r="U214" s="30"/>
      <c r="V214" s="27"/>
      <c r="W214" s="29"/>
    </row>
    <row r="215" spans="2:23" ht="13.5" x14ac:dyDescent="0.25">
      <c r="C215" s="1" t="s">
        <v>62</v>
      </c>
      <c r="D215" s="37"/>
      <c r="E215" s="25">
        <f>22000+10000</f>
        <v>32000</v>
      </c>
      <c r="F215" s="25"/>
      <c r="G215" s="25">
        <f>22000+10000+10000</f>
        <v>42000</v>
      </c>
      <c r="H215" s="25">
        <f t="shared" si="23"/>
        <v>44100</v>
      </c>
      <c r="I215" s="25">
        <f t="shared" si="23"/>
        <v>46305</v>
      </c>
      <c r="J215" s="25"/>
      <c r="L215" s="11">
        <v>66</v>
      </c>
      <c r="M215" s="18" t="s">
        <v>13</v>
      </c>
      <c r="N215" s="26"/>
      <c r="O215" s="27">
        <f>-'[4]IE Trail Balance 13|14'!L385-'[4]IE Trail Balance 13|14'!L386</f>
        <v>97946.14</v>
      </c>
      <c r="P215" s="28">
        <f>-'[4]IE Trail Balance 13|14'!N385-'[4]IE Trail Balance 13|14'!N386</f>
        <v>140024.18</v>
      </c>
      <c r="Q215" s="29">
        <f>-'[4]IE Trail Balance 13|14'!P385-'[4]IE Trail Balance 13|14'!P386</f>
        <v>144172.68</v>
      </c>
      <c r="R215" s="27">
        <f>E222</f>
        <v>110000</v>
      </c>
      <c r="S215" s="28">
        <f>R215</f>
        <v>110000</v>
      </c>
      <c r="T215" s="29">
        <f>F222</f>
        <v>157429.69</v>
      </c>
      <c r="U215" s="30">
        <f>G222</f>
        <v>130000</v>
      </c>
      <c r="V215" s="27">
        <f>H222</f>
        <v>138210</v>
      </c>
      <c r="W215" s="29">
        <f>I222</f>
        <v>146386</v>
      </c>
    </row>
    <row r="216" spans="2:23" ht="13.5" x14ac:dyDescent="0.25">
      <c r="B216" s="1" t="s">
        <v>12</v>
      </c>
      <c r="C216" s="1" t="s">
        <v>62</v>
      </c>
      <c r="D216" s="37"/>
      <c r="E216" s="25">
        <v>500</v>
      </c>
      <c r="F216" s="25"/>
      <c r="G216" s="25">
        <v>500</v>
      </c>
      <c r="H216" s="25">
        <f t="shared" si="23"/>
        <v>525</v>
      </c>
      <c r="I216" s="25">
        <f t="shared" si="23"/>
        <v>551</v>
      </c>
      <c r="J216" s="25"/>
      <c r="M216" s="18" t="s">
        <v>15</v>
      </c>
      <c r="N216" s="26"/>
      <c r="O216" s="32"/>
      <c r="P216" s="33"/>
      <c r="Q216" s="34"/>
      <c r="R216" s="32"/>
      <c r="S216" s="33"/>
      <c r="T216" s="34"/>
      <c r="U216" s="35"/>
      <c r="V216" s="32"/>
      <c r="W216" s="34"/>
    </row>
    <row r="217" spans="2:23" ht="13.5" x14ac:dyDescent="0.25">
      <c r="B217" s="1" t="s">
        <v>14</v>
      </c>
      <c r="C217" s="1" t="s">
        <v>62</v>
      </c>
      <c r="D217" s="37"/>
      <c r="E217" s="25">
        <v>800</v>
      </c>
      <c r="F217" s="25"/>
      <c r="G217" s="25">
        <v>800</v>
      </c>
      <c r="H217" s="25">
        <f t="shared" si="23"/>
        <v>840</v>
      </c>
      <c r="I217" s="25">
        <f t="shared" si="23"/>
        <v>882</v>
      </c>
      <c r="J217" s="25"/>
      <c r="M217" s="39" t="s">
        <v>16</v>
      </c>
      <c r="N217" s="40"/>
      <c r="O217" s="41">
        <f t="shared" ref="O217:W217" si="24">SUM(O213:O216)</f>
        <v>97946.14</v>
      </c>
      <c r="P217" s="42">
        <f t="shared" si="24"/>
        <v>140024.18</v>
      </c>
      <c r="Q217" s="43">
        <f t="shared" si="24"/>
        <v>144172.68</v>
      </c>
      <c r="R217" s="41">
        <f t="shared" si="24"/>
        <v>110000</v>
      </c>
      <c r="S217" s="42">
        <f t="shared" si="24"/>
        <v>110000</v>
      </c>
      <c r="T217" s="43">
        <f t="shared" si="24"/>
        <v>157429.69</v>
      </c>
      <c r="U217" s="44">
        <f t="shared" si="24"/>
        <v>130000</v>
      </c>
      <c r="V217" s="41">
        <f t="shared" si="24"/>
        <v>138210</v>
      </c>
      <c r="W217" s="43">
        <f t="shared" si="24"/>
        <v>146386</v>
      </c>
    </row>
    <row r="218" spans="2:23" x14ac:dyDescent="0.2">
      <c r="D218" s="37"/>
      <c r="E218" s="25"/>
      <c r="F218" s="25"/>
      <c r="G218" s="25"/>
      <c r="H218" s="25"/>
      <c r="I218" s="25"/>
      <c r="J218" s="25"/>
    </row>
    <row r="219" spans="2:23" x14ac:dyDescent="0.2">
      <c r="B219" s="55" t="s">
        <v>26</v>
      </c>
      <c r="D219" s="49"/>
      <c r="E219" s="53">
        <f>8500+10000</f>
        <v>18500</v>
      </c>
      <c r="F219" s="53">
        <v>34624.69</v>
      </c>
      <c r="G219" s="53">
        <f>8500+10000+10000</f>
        <v>28500</v>
      </c>
      <c r="H219" s="25">
        <f>ROUND(+G219*1.11,0)</f>
        <v>31635</v>
      </c>
      <c r="I219" s="25">
        <f>ROUND(+H219*1.09,0)</f>
        <v>34482</v>
      </c>
      <c r="J219" s="25"/>
    </row>
    <row r="220" spans="2:23" x14ac:dyDescent="0.2">
      <c r="D220" s="37"/>
      <c r="E220" s="25"/>
      <c r="F220" s="25"/>
      <c r="G220" s="25"/>
      <c r="H220" s="25"/>
      <c r="I220" s="25"/>
      <c r="J220" s="52"/>
      <c r="K220" s="9"/>
      <c r="L220" s="56"/>
      <c r="M220" s="9"/>
    </row>
    <row r="221" spans="2:23" x14ac:dyDescent="0.2">
      <c r="D221" s="37"/>
      <c r="E221" s="38"/>
      <c r="F221" s="38"/>
      <c r="G221" s="38"/>
      <c r="H221" s="38"/>
      <c r="I221" s="38"/>
      <c r="J221" s="25"/>
    </row>
    <row r="222" spans="2:23" ht="13.5" thickBot="1" x14ac:dyDescent="0.25">
      <c r="D222" s="37"/>
      <c r="E222" s="46">
        <f>SUM(E213:E221)</f>
        <v>110000</v>
      </c>
      <c r="F222" s="46">
        <f>SUM(F213:F221)</f>
        <v>157429.69</v>
      </c>
      <c r="G222" s="46">
        <f>SUM(G213:G221)</f>
        <v>130000</v>
      </c>
      <c r="H222" s="46">
        <f>SUM(H213:H221)</f>
        <v>138210</v>
      </c>
      <c r="I222" s="46">
        <f>SUM(I213:I221)</f>
        <v>146386</v>
      </c>
      <c r="J222" s="25"/>
    </row>
    <row r="223" spans="2:23" ht="13.5" thickTop="1" x14ac:dyDescent="0.2">
      <c r="D223" s="25"/>
      <c r="E223" s="25"/>
      <c r="F223" s="25"/>
      <c r="G223" s="25"/>
      <c r="H223" s="25"/>
      <c r="I223" s="25"/>
      <c r="J223" s="25"/>
    </row>
    <row r="224" spans="2:23" x14ac:dyDescent="0.2">
      <c r="D224" s="25"/>
      <c r="E224" s="25"/>
      <c r="F224" s="25"/>
      <c r="G224" s="25"/>
      <c r="H224" s="25"/>
      <c r="I224" s="25"/>
      <c r="J224" s="25"/>
    </row>
    <row r="225" spans="2:23" ht="15" x14ac:dyDescent="0.35">
      <c r="B225" s="12" t="s">
        <v>63</v>
      </c>
      <c r="D225" s="47"/>
      <c r="E225" s="12"/>
      <c r="F225" s="12"/>
      <c r="H225" s="12" t="s">
        <v>64</v>
      </c>
      <c r="I225" s="25"/>
      <c r="J225" s="25"/>
      <c r="M225" s="48" t="str">
        <f>B225</f>
        <v>KORPORATIEWE DIESTE</v>
      </c>
      <c r="V225" s="48" t="str">
        <f>H225</f>
        <v>POS NO. 45</v>
      </c>
    </row>
    <row r="226" spans="2:23" x14ac:dyDescent="0.2">
      <c r="B226" s="12"/>
      <c r="D226" s="47"/>
      <c r="E226" s="12"/>
      <c r="F226" s="12"/>
      <c r="H226" s="12"/>
      <c r="I226" s="25"/>
      <c r="J226" s="25"/>
    </row>
    <row r="227" spans="2:23" ht="12.75" customHeight="1" x14ac:dyDescent="0.2">
      <c r="D227" s="47"/>
      <c r="E227" s="13" t="str">
        <f>$E$7</f>
        <v>Begroot</v>
      </c>
      <c r="F227" s="13" t="str">
        <f>$F$7</f>
        <v>Uitgawe</v>
      </c>
      <c r="G227" s="13" t="str">
        <f>$G$7</f>
        <v>Begroot</v>
      </c>
      <c r="H227" s="13" t="str">
        <f>$H$7</f>
        <v>Begroot</v>
      </c>
      <c r="I227" s="13" t="str">
        <f>$I$7</f>
        <v>Begroot</v>
      </c>
      <c r="J227" s="25"/>
      <c r="M227" s="77" t="s">
        <v>7</v>
      </c>
      <c r="N227" s="78"/>
      <c r="O227" s="2" t="str">
        <f>[4]heading!$B$2</f>
        <v>2010/11</v>
      </c>
      <c r="P227" s="3" t="str">
        <f>[4]heading!$C$2</f>
        <v>2011/12</v>
      </c>
      <c r="Q227" s="4" t="str">
        <f>[4]heading!$D$2</f>
        <v>2012/13</v>
      </c>
      <c r="R227" s="81" t="str">
        <f>[4]heading!$E$2</f>
        <v>Current Year 2013/14</v>
      </c>
      <c r="S227" s="82"/>
      <c r="T227" s="82"/>
      <c r="U227" s="83" t="str">
        <f>[4]heading!$I$2</f>
        <v>2014/15 Medium Term Revenue &amp; Expenditure Framework</v>
      </c>
      <c r="V227" s="84"/>
      <c r="W227" s="85"/>
    </row>
    <row r="228" spans="2:23" ht="38.25" x14ac:dyDescent="0.2">
      <c r="D228" s="49"/>
      <c r="E228" s="50" t="str">
        <f>$E$8</f>
        <v>2013-2014</v>
      </c>
      <c r="F228" s="50" t="str">
        <f>$F$8</f>
        <v>2013-2014</v>
      </c>
      <c r="G228" s="50" t="str">
        <f>$G$8</f>
        <v>2014-2015</v>
      </c>
      <c r="H228" s="50" t="str">
        <f>$H$8</f>
        <v>2015-2016</v>
      </c>
      <c r="I228" s="50" t="str">
        <f>$I$8</f>
        <v>2016-2017</v>
      </c>
      <c r="J228" s="25"/>
      <c r="M228" s="79"/>
      <c r="N228" s="80"/>
      <c r="O228" s="5" t="str">
        <f>[4]heading!$B$3</f>
        <v>Audited Outcome</v>
      </c>
      <c r="P228" s="6" t="str">
        <f>[4]heading!$C$3</f>
        <v>Audited Outcome</v>
      </c>
      <c r="Q228" s="7" t="str">
        <f>[4]heading!$D$3</f>
        <v>Audited Outcome</v>
      </c>
      <c r="R228" s="5" t="str">
        <f>[4]heading!$E$3</f>
        <v>Original Budget</v>
      </c>
      <c r="S228" s="6" t="str">
        <f>[4]heading!$F$3</f>
        <v>Adjusted Budget</v>
      </c>
      <c r="T228" s="8" t="s">
        <v>0</v>
      </c>
      <c r="U228" s="5" t="str">
        <f>[4]heading!$I$3</f>
        <v>Budget Year 2014/15</v>
      </c>
      <c r="V228" s="6" t="str">
        <f>[4]heading!$J$3</f>
        <v>Budget Year +1  2015/16</v>
      </c>
      <c r="W228" s="7" t="str">
        <f>[4]heading!$K$3</f>
        <v>Budget Year +2  2016/17</v>
      </c>
    </row>
    <row r="229" spans="2:23" ht="13.5" x14ac:dyDescent="0.25">
      <c r="D229" s="49"/>
      <c r="E229" s="15"/>
      <c r="F229" s="15"/>
      <c r="G229" s="15"/>
      <c r="H229" s="15"/>
      <c r="I229" s="25"/>
      <c r="J229" s="25"/>
      <c r="M229" s="18" t="s">
        <v>8</v>
      </c>
      <c r="N229" s="19"/>
      <c r="O229" s="20"/>
      <c r="P229" s="20"/>
      <c r="Q229" s="21"/>
      <c r="R229" s="22"/>
      <c r="S229" s="20"/>
      <c r="T229" s="21"/>
      <c r="U229" s="22"/>
      <c r="V229" s="23"/>
      <c r="W229" s="21"/>
    </row>
    <row r="230" spans="2:23" ht="13.5" x14ac:dyDescent="0.25">
      <c r="B230" s="1" t="s">
        <v>9</v>
      </c>
      <c r="C230" s="1" t="s">
        <v>65</v>
      </c>
      <c r="D230" s="37"/>
      <c r="E230" s="25">
        <f>29079+921</f>
        <v>30000</v>
      </c>
      <c r="F230" s="25">
        <v>7750</v>
      </c>
      <c r="G230" s="25">
        <f>29079+921</f>
        <v>30000</v>
      </c>
      <c r="H230" s="25">
        <f t="shared" ref="H230:I233" si="25">ROUND(+G230*1.05,0)</f>
        <v>31500</v>
      </c>
      <c r="I230" s="25">
        <f t="shared" si="25"/>
        <v>33075</v>
      </c>
      <c r="J230" s="25"/>
      <c r="L230" s="11">
        <v>65</v>
      </c>
      <c r="M230" s="18" t="s">
        <v>11</v>
      </c>
      <c r="N230" s="26"/>
      <c r="O230" s="27"/>
      <c r="P230" s="28"/>
      <c r="Q230" s="29"/>
      <c r="R230" s="27"/>
      <c r="S230" s="28"/>
      <c r="T230" s="29"/>
      <c r="U230" s="30"/>
      <c r="V230" s="27"/>
      <c r="W230" s="29"/>
    </row>
    <row r="231" spans="2:23" ht="13.5" x14ac:dyDescent="0.25">
      <c r="C231" s="1" t="s">
        <v>24</v>
      </c>
      <c r="D231" s="37"/>
      <c r="E231" s="25">
        <f>10000+2000</f>
        <v>12000</v>
      </c>
      <c r="F231" s="25"/>
      <c r="G231" s="25">
        <f>10000+2000</f>
        <v>12000</v>
      </c>
      <c r="H231" s="25">
        <f t="shared" si="25"/>
        <v>12600</v>
      </c>
      <c r="I231" s="25">
        <f t="shared" si="25"/>
        <v>13230</v>
      </c>
      <c r="J231" s="25"/>
      <c r="L231" s="11">
        <v>66</v>
      </c>
      <c r="M231" s="18" t="s">
        <v>13</v>
      </c>
      <c r="N231" s="26"/>
      <c r="O231" s="27">
        <f>-'[4]IE Trail Balance 13|14'!L436</f>
        <v>10742.6</v>
      </c>
      <c r="P231" s="28">
        <f>-'[4]IE Trail Balance 13|14'!N436</f>
        <v>4056.55</v>
      </c>
      <c r="Q231" s="29">
        <f>-'[4]IE Trail Balance 13|14'!P436</f>
        <v>0</v>
      </c>
      <c r="R231" s="27">
        <f>E235</f>
        <v>47700</v>
      </c>
      <c r="S231" s="28">
        <f>R231</f>
        <v>47700</v>
      </c>
      <c r="T231" s="29">
        <f>F235</f>
        <v>7750</v>
      </c>
      <c r="U231" s="30">
        <f>G235</f>
        <v>47700</v>
      </c>
      <c r="V231" s="27">
        <f>H235</f>
        <v>50085</v>
      </c>
      <c r="W231" s="29">
        <f>I235</f>
        <v>52589</v>
      </c>
    </row>
    <row r="232" spans="2:23" ht="13.5" x14ac:dyDescent="0.25">
      <c r="B232" s="1" t="s">
        <v>12</v>
      </c>
      <c r="C232" s="1" t="s">
        <v>24</v>
      </c>
      <c r="D232" s="37"/>
      <c r="E232" s="25">
        <v>4000</v>
      </c>
      <c r="F232" s="25"/>
      <c r="G232" s="25">
        <v>4000</v>
      </c>
      <c r="H232" s="25">
        <f t="shared" si="25"/>
        <v>4200</v>
      </c>
      <c r="I232" s="25">
        <f t="shared" si="25"/>
        <v>4410</v>
      </c>
      <c r="J232" s="25"/>
      <c r="M232" s="18" t="s">
        <v>15</v>
      </c>
      <c r="N232" s="26"/>
      <c r="O232" s="32"/>
      <c r="P232" s="33"/>
      <c r="Q232" s="34"/>
      <c r="R232" s="32"/>
      <c r="S232" s="33"/>
      <c r="T232" s="34"/>
      <c r="U232" s="35"/>
      <c r="V232" s="32"/>
      <c r="W232" s="34"/>
    </row>
    <row r="233" spans="2:23" ht="13.5" x14ac:dyDescent="0.25">
      <c r="B233" s="1" t="s">
        <v>14</v>
      </c>
      <c r="C233" s="1" t="s">
        <v>24</v>
      </c>
      <c r="D233" s="37"/>
      <c r="E233" s="25">
        <v>1700</v>
      </c>
      <c r="F233" s="25"/>
      <c r="G233" s="25">
        <v>1700</v>
      </c>
      <c r="H233" s="25">
        <f t="shared" si="25"/>
        <v>1785</v>
      </c>
      <c r="I233" s="25">
        <f t="shared" si="25"/>
        <v>1874</v>
      </c>
      <c r="J233" s="25"/>
      <c r="M233" s="39" t="s">
        <v>16</v>
      </c>
      <c r="N233" s="40"/>
      <c r="O233" s="41">
        <f t="shared" ref="O233:W233" si="26">SUM(O229:O232)</f>
        <v>10742.6</v>
      </c>
      <c r="P233" s="42">
        <f t="shared" si="26"/>
        <v>4056.55</v>
      </c>
      <c r="Q233" s="43">
        <f t="shared" si="26"/>
        <v>0</v>
      </c>
      <c r="R233" s="41">
        <f t="shared" si="26"/>
        <v>47700</v>
      </c>
      <c r="S233" s="42">
        <f t="shared" si="26"/>
        <v>47700</v>
      </c>
      <c r="T233" s="43">
        <f t="shared" si="26"/>
        <v>7750</v>
      </c>
      <c r="U233" s="44">
        <f t="shared" si="26"/>
        <v>47700</v>
      </c>
      <c r="V233" s="41">
        <f t="shared" si="26"/>
        <v>50085</v>
      </c>
      <c r="W233" s="43">
        <f t="shared" si="26"/>
        <v>52589</v>
      </c>
    </row>
    <row r="234" spans="2:23" x14ac:dyDescent="0.2">
      <c r="D234" s="37"/>
      <c r="E234" s="38"/>
      <c r="F234" s="38"/>
      <c r="G234" s="38"/>
      <c r="H234" s="38"/>
      <c r="I234" s="38"/>
      <c r="J234" s="25"/>
    </row>
    <row r="235" spans="2:23" ht="13.5" thickBot="1" x14ac:dyDescent="0.25">
      <c r="D235" s="37"/>
      <c r="E235" s="46">
        <f>SUM(E229:E234)</f>
        <v>47700</v>
      </c>
      <c r="F235" s="46">
        <f>SUM(F229:F234)</f>
        <v>7750</v>
      </c>
      <c r="G235" s="46">
        <f>SUM(G229:G234)</f>
        <v>47700</v>
      </c>
      <c r="H235" s="46">
        <f>SUM(H229:H234)</f>
        <v>50085</v>
      </c>
      <c r="I235" s="46">
        <f>SUM(I229:I234)</f>
        <v>52589</v>
      </c>
      <c r="J235" s="25"/>
    </row>
    <row r="236" spans="2:23" ht="13.5" thickTop="1" x14ac:dyDescent="0.2">
      <c r="D236" s="37"/>
      <c r="E236" s="37"/>
      <c r="F236" s="37"/>
      <c r="G236" s="37"/>
      <c r="H236" s="37"/>
      <c r="I236" s="37"/>
      <c r="J236" s="25"/>
    </row>
    <row r="237" spans="2:23" x14ac:dyDescent="0.2">
      <c r="D237" s="37"/>
      <c r="E237" s="37"/>
      <c r="F237" s="37"/>
      <c r="G237" s="37"/>
      <c r="H237" s="37"/>
      <c r="I237" s="37"/>
      <c r="J237" s="25"/>
    </row>
    <row r="238" spans="2:23" x14ac:dyDescent="0.2">
      <c r="D238" s="37"/>
      <c r="E238" s="37"/>
      <c r="F238" s="37"/>
      <c r="G238" s="37"/>
      <c r="H238" s="37"/>
      <c r="I238" s="37"/>
      <c r="J238" s="25"/>
    </row>
    <row r="239" spans="2:23" x14ac:dyDescent="0.2">
      <c r="D239" s="25"/>
      <c r="E239" s="25"/>
      <c r="F239" s="25"/>
      <c r="G239" s="25"/>
      <c r="H239" s="25"/>
      <c r="I239" s="25"/>
      <c r="J239" s="25"/>
    </row>
    <row r="240" spans="2:23" ht="15" x14ac:dyDescent="0.35">
      <c r="B240" s="12" t="s">
        <v>66</v>
      </c>
      <c r="D240" s="47"/>
      <c r="E240" s="12"/>
      <c r="F240" s="12"/>
      <c r="H240" s="12" t="s">
        <v>67</v>
      </c>
      <c r="I240" s="25"/>
      <c r="J240" s="25"/>
      <c r="M240" s="48" t="str">
        <f>B240</f>
        <v>STRATE</v>
      </c>
      <c r="V240" s="48" t="str">
        <f>H240</f>
        <v>POS NO. 46</v>
      </c>
    </row>
    <row r="241" spans="2:23" x14ac:dyDescent="0.2">
      <c r="B241" s="12"/>
      <c r="D241" s="47"/>
      <c r="E241" s="12"/>
      <c r="F241" s="12"/>
      <c r="H241" s="12"/>
      <c r="I241" s="25"/>
      <c r="J241" s="25"/>
    </row>
    <row r="242" spans="2:23" ht="12.75" customHeight="1" x14ac:dyDescent="0.2">
      <c r="D242" s="47"/>
      <c r="E242" s="13" t="str">
        <f>$E$7</f>
        <v>Begroot</v>
      </c>
      <c r="F242" s="13" t="str">
        <f>$F$7</f>
        <v>Uitgawe</v>
      </c>
      <c r="G242" s="13" t="str">
        <f>$G$7</f>
        <v>Begroot</v>
      </c>
      <c r="H242" s="13" t="str">
        <f>$H$7</f>
        <v>Begroot</v>
      </c>
      <c r="I242" s="13" t="str">
        <f>$I$7</f>
        <v>Begroot</v>
      </c>
      <c r="J242" s="25"/>
      <c r="M242" s="77" t="s">
        <v>7</v>
      </c>
      <c r="N242" s="78"/>
      <c r="O242" s="2" t="str">
        <f>[4]heading!$B$2</f>
        <v>2010/11</v>
      </c>
      <c r="P242" s="3" t="str">
        <f>[4]heading!$C$2</f>
        <v>2011/12</v>
      </c>
      <c r="Q242" s="4" t="str">
        <f>[4]heading!$D$2</f>
        <v>2012/13</v>
      </c>
      <c r="R242" s="81" t="str">
        <f>[4]heading!$E$2</f>
        <v>Current Year 2013/14</v>
      </c>
      <c r="S242" s="82"/>
      <c r="T242" s="82"/>
      <c r="U242" s="83" t="str">
        <f>[4]heading!$I$2</f>
        <v>2014/15 Medium Term Revenue &amp; Expenditure Framework</v>
      </c>
      <c r="V242" s="84"/>
      <c r="W242" s="85"/>
    </row>
    <row r="243" spans="2:23" ht="38.25" x14ac:dyDescent="0.2">
      <c r="D243" s="49"/>
      <c r="E243" s="50" t="str">
        <f>$E$8</f>
        <v>2013-2014</v>
      </c>
      <c r="F243" s="50" t="str">
        <f>$F$8</f>
        <v>2013-2014</v>
      </c>
      <c r="G243" s="50" t="str">
        <f>$G$8</f>
        <v>2014-2015</v>
      </c>
      <c r="H243" s="50" t="str">
        <f>$H$8</f>
        <v>2015-2016</v>
      </c>
      <c r="I243" s="50" t="str">
        <f>$I$8</f>
        <v>2016-2017</v>
      </c>
      <c r="J243" s="25"/>
      <c r="M243" s="79"/>
      <c r="N243" s="80"/>
      <c r="O243" s="5" t="str">
        <f>[4]heading!$B$3</f>
        <v>Audited Outcome</v>
      </c>
      <c r="P243" s="6" t="str">
        <f>[4]heading!$C$3</f>
        <v>Audited Outcome</v>
      </c>
      <c r="Q243" s="7" t="str">
        <f>[4]heading!$D$3</f>
        <v>Audited Outcome</v>
      </c>
      <c r="R243" s="5" t="str">
        <f>[4]heading!$E$3</f>
        <v>Original Budget</v>
      </c>
      <c r="S243" s="6" t="str">
        <f>[4]heading!$F$3</f>
        <v>Adjusted Budget</v>
      </c>
      <c r="T243" s="8" t="s">
        <v>0</v>
      </c>
      <c r="U243" s="5" t="str">
        <f>[4]heading!$I$3</f>
        <v>Budget Year 2014/15</v>
      </c>
      <c r="V243" s="6" t="str">
        <f>[4]heading!$J$3</f>
        <v>Budget Year +1  2015/16</v>
      </c>
      <c r="W243" s="7" t="str">
        <f>[4]heading!$K$3</f>
        <v>Budget Year +2  2016/17</v>
      </c>
    </row>
    <row r="244" spans="2:23" ht="13.5" x14ac:dyDescent="0.25">
      <c r="D244" s="49"/>
      <c r="E244" s="15"/>
      <c r="F244" s="15"/>
      <c r="G244" s="15"/>
      <c r="H244" s="15"/>
      <c r="I244" s="25"/>
      <c r="J244" s="25"/>
      <c r="M244" s="18" t="s">
        <v>8</v>
      </c>
      <c r="N244" s="19"/>
      <c r="O244" s="20"/>
      <c r="P244" s="20"/>
      <c r="Q244" s="21"/>
      <c r="R244" s="22"/>
      <c r="S244" s="20"/>
      <c r="T244" s="21"/>
      <c r="U244" s="22"/>
      <c r="V244" s="23"/>
      <c r="W244" s="21"/>
    </row>
    <row r="245" spans="2:23" ht="13.5" x14ac:dyDescent="0.25">
      <c r="B245" s="1" t="s">
        <v>9</v>
      </c>
      <c r="D245" s="37"/>
      <c r="E245" s="25">
        <f>13000+5000</f>
        <v>18000</v>
      </c>
      <c r="F245" s="25">
        <f>27302.5+500</f>
        <v>27802.5</v>
      </c>
      <c r="G245" s="25">
        <f>13000+5000</f>
        <v>18000</v>
      </c>
      <c r="H245" s="25">
        <f t="shared" ref="H245:I248" si="27">ROUND(+G245*1.05,0)</f>
        <v>18900</v>
      </c>
      <c r="I245" s="25">
        <f t="shared" si="27"/>
        <v>19845</v>
      </c>
      <c r="J245" s="25"/>
      <c r="L245" s="11">
        <v>65</v>
      </c>
      <c r="M245" s="18" t="s">
        <v>11</v>
      </c>
      <c r="N245" s="26"/>
      <c r="O245" s="27"/>
      <c r="P245" s="28"/>
      <c r="Q245" s="29"/>
      <c r="R245" s="27"/>
      <c r="S245" s="28"/>
      <c r="T245" s="29"/>
      <c r="U245" s="30"/>
      <c r="V245" s="27"/>
      <c r="W245" s="29"/>
    </row>
    <row r="246" spans="2:23" ht="13.5" x14ac:dyDescent="0.25">
      <c r="B246" s="1" t="s">
        <v>12</v>
      </c>
      <c r="D246" s="37"/>
      <c r="E246" s="25">
        <v>5000</v>
      </c>
      <c r="F246" s="25"/>
      <c r="G246" s="25">
        <v>5000</v>
      </c>
      <c r="H246" s="25">
        <f t="shared" si="27"/>
        <v>5250</v>
      </c>
      <c r="I246" s="25">
        <f t="shared" si="27"/>
        <v>5513</v>
      </c>
      <c r="J246" s="25"/>
      <c r="L246" s="11">
        <v>66</v>
      </c>
      <c r="M246" s="18" t="s">
        <v>13</v>
      </c>
      <c r="N246" s="26"/>
      <c r="O246" s="27">
        <f>-'[4]IE Trail Balance 13|14'!L450</f>
        <v>54705.29</v>
      </c>
      <c r="P246" s="28">
        <f>-'[4]IE Trail Balance 13|14'!N450</f>
        <v>8925.4</v>
      </c>
      <c r="Q246" s="29">
        <f>-'[4]IE Trail Balance 13|14'!P450</f>
        <v>28557.21</v>
      </c>
      <c r="R246" s="27">
        <f>E250</f>
        <v>28000</v>
      </c>
      <c r="S246" s="28">
        <f>R246</f>
        <v>28000</v>
      </c>
      <c r="T246" s="29">
        <f>F250</f>
        <v>27802.5</v>
      </c>
      <c r="U246" s="30">
        <f>G250</f>
        <v>28000</v>
      </c>
      <c r="V246" s="27">
        <f>H250</f>
        <v>29400</v>
      </c>
      <c r="W246" s="29">
        <f>I250</f>
        <v>30871</v>
      </c>
    </row>
    <row r="247" spans="2:23" ht="13.5" x14ac:dyDescent="0.25">
      <c r="B247" s="1" t="s">
        <v>14</v>
      </c>
      <c r="D247" s="37"/>
      <c r="E247" s="25">
        <v>5000</v>
      </c>
      <c r="F247" s="25"/>
      <c r="G247" s="25">
        <v>5000</v>
      </c>
      <c r="H247" s="25">
        <f t="shared" si="27"/>
        <v>5250</v>
      </c>
      <c r="I247" s="25">
        <f t="shared" si="27"/>
        <v>5513</v>
      </c>
      <c r="J247" s="25"/>
      <c r="M247" s="18" t="s">
        <v>15</v>
      </c>
      <c r="N247" s="26"/>
      <c r="O247" s="32"/>
      <c r="P247" s="33"/>
      <c r="Q247" s="34"/>
      <c r="R247" s="32"/>
      <c r="S247" s="33"/>
      <c r="T247" s="34"/>
      <c r="U247" s="35"/>
      <c r="V247" s="32"/>
      <c r="W247" s="34"/>
    </row>
    <row r="248" spans="2:23" ht="13.5" x14ac:dyDescent="0.25">
      <c r="B248" s="1" t="s">
        <v>68</v>
      </c>
      <c r="D248" s="37"/>
      <c r="E248" s="25">
        <v>0</v>
      </c>
      <c r="F248" s="25"/>
      <c r="G248" s="25">
        <v>0</v>
      </c>
      <c r="H248" s="25">
        <f t="shared" si="27"/>
        <v>0</v>
      </c>
      <c r="I248" s="25">
        <f t="shared" si="27"/>
        <v>0</v>
      </c>
      <c r="J248" s="25"/>
      <c r="M248" s="39" t="s">
        <v>16</v>
      </c>
      <c r="N248" s="40"/>
      <c r="O248" s="41">
        <f t="shared" ref="O248:W248" si="28">SUM(O244:O247)</f>
        <v>54705.29</v>
      </c>
      <c r="P248" s="42">
        <f t="shared" si="28"/>
        <v>8925.4</v>
      </c>
      <c r="Q248" s="43">
        <f t="shared" si="28"/>
        <v>28557.21</v>
      </c>
      <c r="R248" s="41">
        <f t="shared" si="28"/>
        <v>28000</v>
      </c>
      <c r="S248" s="42">
        <f t="shared" si="28"/>
        <v>28000</v>
      </c>
      <c r="T248" s="43">
        <f t="shared" si="28"/>
        <v>27802.5</v>
      </c>
      <c r="U248" s="44">
        <f t="shared" si="28"/>
        <v>28000</v>
      </c>
      <c r="V248" s="41">
        <f t="shared" si="28"/>
        <v>29400</v>
      </c>
      <c r="W248" s="43">
        <f t="shared" si="28"/>
        <v>30871</v>
      </c>
    </row>
    <row r="249" spans="2:23" x14ac:dyDescent="0.2">
      <c r="D249" s="37"/>
      <c r="E249" s="38"/>
      <c r="F249" s="38"/>
      <c r="G249" s="38"/>
      <c r="H249" s="38"/>
      <c r="I249" s="38"/>
      <c r="J249" s="25"/>
    </row>
    <row r="250" spans="2:23" ht="13.5" thickBot="1" x14ac:dyDescent="0.25">
      <c r="D250" s="37"/>
      <c r="E250" s="46">
        <f>SUM(E244:E249)</f>
        <v>28000</v>
      </c>
      <c r="F250" s="46">
        <f>SUM(F244:F249)</f>
        <v>27802.5</v>
      </c>
      <c r="G250" s="46">
        <f>SUM(G244:G249)</f>
        <v>28000</v>
      </c>
      <c r="H250" s="46">
        <f>SUM(H244:H249)</f>
        <v>29400</v>
      </c>
      <c r="I250" s="46">
        <f>SUM(I244:I249)</f>
        <v>30871</v>
      </c>
      <c r="J250" s="25"/>
    </row>
    <row r="251" spans="2:23" ht="13.5" thickTop="1" x14ac:dyDescent="0.2">
      <c r="D251" s="25"/>
      <c r="E251" s="25"/>
      <c r="F251" s="25"/>
      <c r="G251" s="25"/>
      <c r="H251" s="25"/>
      <c r="I251" s="25"/>
      <c r="J251" s="25"/>
    </row>
    <row r="252" spans="2:23" ht="15" x14ac:dyDescent="0.35">
      <c r="B252" s="12" t="s">
        <v>69</v>
      </c>
      <c r="D252" s="47"/>
      <c r="E252" s="12"/>
      <c r="F252" s="12"/>
      <c r="H252" s="12" t="s">
        <v>70</v>
      </c>
      <c r="I252" s="25"/>
      <c r="J252" s="25"/>
      <c r="M252" s="48" t="str">
        <f>B252</f>
        <v>SWEMBAD</v>
      </c>
      <c r="V252" s="48" t="str">
        <f>H252</f>
        <v>POS NO. 48</v>
      </c>
    </row>
    <row r="253" spans="2:23" x14ac:dyDescent="0.2">
      <c r="B253" s="12"/>
      <c r="D253" s="47"/>
      <c r="E253" s="12"/>
      <c r="F253" s="12"/>
      <c r="H253" s="12"/>
      <c r="I253" s="25"/>
      <c r="J253" s="25"/>
    </row>
    <row r="254" spans="2:23" x14ac:dyDescent="0.2">
      <c r="D254" s="47"/>
      <c r="E254" s="13" t="str">
        <f>$E$7</f>
        <v>Begroot</v>
      </c>
      <c r="F254" s="13" t="str">
        <f>$F$7</f>
        <v>Uitgawe</v>
      </c>
      <c r="G254" s="13" t="str">
        <f>$G$7</f>
        <v>Begroot</v>
      </c>
      <c r="H254" s="13" t="str">
        <f>$H$7</f>
        <v>Begroot</v>
      </c>
      <c r="I254" s="13" t="str">
        <f>$I$7</f>
        <v>Begroot</v>
      </c>
      <c r="J254" s="25"/>
      <c r="M254" s="77" t="s">
        <v>7</v>
      </c>
      <c r="N254" s="78"/>
      <c r="O254" s="2" t="str">
        <f>[4]heading!$B$2</f>
        <v>2010/11</v>
      </c>
      <c r="P254" s="3" t="str">
        <f>[4]heading!$C$2</f>
        <v>2011/12</v>
      </c>
      <c r="Q254" s="4" t="str">
        <f>[4]heading!$D$2</f>
        <v>2012/13</v>
      </c>
      <c r="R254" s="81" t="str">
        <f>[4]heading!$E$2</f>
        <v>Current Year 2013/14</v>
      </c>
      <c r="S254" s="82"/>
      <c r="T254" s="82"/>
      <c r="U254" s="83" t="str">
        <f>[4]heading!$I$2</f>
        <v>2014/15 Medium Term Revenue &amp; Expenditure Framework</v>
      </c>
      <c r="V254" s="84"/>
      <c r="W254" s="85"/>
    </row>
    <row r="255" spans="2:23" ht="38.25" x14ac:dyDescent="0.2">
      <c r="D255" s="49"/>
      <c r="E255" s="50" t="str">
        <f>$E$8</f>
        <v>2013-2014</v>
      </c>
      <c r="F255" s="50" t="str">
        <f>$F$8</f>
        <v>2013-2014</v>
      </c>
      <c r="G255" s="50" t="str">
        <f>$G$8</f>
        <v>2014-2015</v>
      </c>
      <c r="H255" s="50" t="str">
        <f>$H$8</f>
        <v>2015-2016</v>
      </c>
      <c r="I255" s="50" t="str">
        <f>$I$8</f>
        <v>2016-2017</v>
      </c>
      <c r="J255" s="25"/>
      <c r="M255" s="79"/>
      <c r="N255" s="80"/>
      <c r="O255" s="5" t="str">
        <f>[4]heading!$B$3</f>
        <v>Audited Outcome</v>
      </c>
      <c r="P255" s="6" t="str">
        <f>[4]heading!$C$3</f>
        <v>Audited Outcome</v>
      </c>
      <c r="Q255" s="7" t="str">
        <f>[4]heading!$D$3</f>
        <v>Audited Outcome</v>
      </c>
      <c r="R255" s="5" t="str">
        <f>[4]heading!$E$3</f>
        <v>Original Budget</v>
      </c>
      <c r="S255" s="6" t="str">
        <f>[4]heading!$F$3</f>
        <v>Adjusted Budget</v>
      </c>
      <c r="T255" s="8" t="s">
        <v>0</v>
      </c>
      <c r="U255" s="5" t="str">
        <f>[4]heading!$I$3</f>
        <v>Budget Year 2014/15</v>
      </c>
      <c r="V255" s="6" t="str">
        <f>[4]heading!$J$3</f>
        <v>Budget Year +1  2015/16</v>
      </c>
      <c r="W255" s="7" t="str">
        <f>[4]heading!$K$3</f>
        <v>Budget Year +2  2016/17</v>
      </c>
    </row>
    <row r="256" spans="2:23" ht="13.5" x14ac:dyDescent="0.25">
      <c r="D256" s="49"/>
      <c r="E256" s="50"/>
      <c r="F256" s="50"/>
      <c r="G256" s="50"/>
      <c r="H256" s="50"/>
      <c r="I256" s="50"/>
      <c r="J256" s="25"/>
      <c r="M256" s="18" t="s">
        <v>8</v>
      </c>
      <c r="N256" s="19"/>
      <c r="O256" s="20"/>
      <c r="P256" s="20"/>
      <c r="Q256" s="21"/>
      <c r="R256" s="22"/>
      <c r="S256" s="20"/>
      <c r="T256" s="21"/>
      <c r="U256" s="22"/>
      <c r="V256" s="23"/>
      <c r="W256" s="21"/>
    </row>
    <row r="257" spans="2:23" ht="13.5" x14ac:dyDescent="0.25">
      <c r="D257" s="49"/>
      <c r="E257" s="50"/>
      <c r="F257" s="50"/>
      <c r="G257" s="50"/>
      <c r="H257" s="50"/>
      <c r="I257" s="50"/>
      <c r="J257" s="25"/>
      <c r="L257" s="11">
        <v>65</v>
      </c>
      <c r="M257" s="18" t="s">
        <v>11</v>
      </c>
      <c r="N257" s="26"/>
      <c r="O257" s="27">
        <f>-'[4]IE Trail Balance 13|14'!L467</f>
        <v>7952.92</v>
      </c>
      <c r="P257" s="28">
        <f>-'[4]IE Trail Balance 13|14'!N467</f>
        <v>11470.27</v>
      </c>
      <c r="Q257" s="29">
        <f>-'[4]IE Trail Balance 13|14'!P467</f>
        <v>6716.94</v>
      </c>
      <c r="R257" s="27">
        <f>E261</f>
        <v>14000</v>
      </c>
      <c r="S257" s="28">
        <f>R257</f>
        <v>14000</v>
      </c>
      <c r="T257" s="29">
        <f>F261</f>
        <v>25225.250000000004</v>
      </c>
      <c r="U257" s="30">
        <f>G261</f>
        <v>14000</v>
      </c>
      <c r="V257" s="27">
        <f>H261</f>
        <v>14700</v>
      </c>
      <c r="W257" s="29">
        <f>I261</f>
        <v>15435</v>
      </c>
    </row>
    <row r="258" spans="2:23" ht="13.5" x14ac:dyDescent="0.25">
      <c r="D258" s="49"/>
      <c r="E258" s="15"/>
      <c r="F258" s="15"/>
      <c r="G258" s="15"/>
      <c r="H258" s="15"/>
      <c r="I258" s="25"/>
      <c r="J258" s="25"/>
      <c r="L258" s="11">
        <v>66</v>
      </c>
      <c r="M258" s="18" t="s">
        <v>13</v>
      </c>
      <c r="N258" s="26"/>
      <c r="O258" s="27"/>
      <c r="P258" s="28"/>
      <c r="Q258" s="29"/>
      <c r="R258" s="27"/>
      <c r="S258" s="28"/>
      <c r="T258" s="29"/>
      <c r="U258" s="30"/>
      <c r="V258" s="27"/>
      <c r="W258" s="29"/>
    </row>
    <row r="259" spans="2:23" ht="13.5" x14ac:dyDescent="0.25">
      <c r="B259" s="1" t="s">
        <v>9</v>
      </c>
      <c r="D259" s="37"/>
      <c r="E259" s="25">
        <f>12000+2000</f>
        <v>14000</v>
      </c>
      <c r="F259" s="25">
        <v>25225.250000000004</v>
      </c>
      <c r="G259" s="25">
        <f>12000+2000</f>
        <v>14000</v>
      </c>
      <c r="H259" s="25">
        <f>ROUND(+G259*1.05,0)</f>
        <v>14700</v>
      </c>
      <c r="I259" s="25">
        <f>ROUND(+H259*1.05,0)</f>
        <v>15435</v>
      </c>
      <c r="J259" s="25"/>
      <c r="M259" s="18" t="s">
        <v>15</v>
      </c>
      <c r="N259" s="26"/>
      <c r="O259" s="32"/>
      <c r="P259" s="33"/>
      <c r="Q259" s="34"/>
      <c r="R259" s="32"/>
      <c r="S259" s="33"/>
      <c r="T259" s="34"/>
      <c r="U259" s="35"/>
      <c r="V259" s="32"/>
      <c r="W259" s="34"/>
    </row>
    <row r="260" spans="2:23" ht="13.5" x14ac:dyDescent="0.25">
      <c r="D260" s="37"/>
      <c r="E260" s="38"/>
      <c r="F260" s="38"/>
      <c r="G260" s="38"/>
      <c r="H260" s="38"/>
      <c r="I260" s="38"/>
      <c r="J260" s="25"/>
      <c r="M260" s="39" t="s">
        <v>16</v>
      </c>
      <c r="N260" s="40"/>
      <c r="O260" s="41">
        <f t="shared" ref="O260:W260" si="29">SUM(O256:O259)</f>
        <v>7952.92</v>
      </c>
      <c r="P260" s="42">
        <f t="shared" si="29"/>
        <v>11470.27</v>
      </c>
      <c r="Q260" s="43">
        <f t="shared" si="29"/>
        <v>6716.94</v>
      </c>
      <c r="R260" s="41">
        <f t="shared" si="29"/>
        <v>14000</v>
      </c>
      <c r="S260" s="42">
        <f t="shared" si="29"/>
        <v>14000</v>
      </c>
      <c r="T260" s="43">
        <f t="shared" si="29"/>
        <v>25225.250000000004</v>
      </c>
      <c r="U260" s="44">
        <f t="shared" si="29"/>
        <v>14000</v>
      </c>
      <c r="V260" s="41">
        <f t="shared" si="29"/>
        <v>14700</v>
      </c>
      <c r="W260" s="43">
        <f t="shared" si="29"/>
        <v>15435</v>
      </c>
    </row>
    <row r="261" spans="2:23" ht="13.5" thickBot="1" x14ac:dyDescent="0.25">
      <c r="D261" s="37"/>
      <c r="E261" s="46">
        <f>SUM(E258:E260)</f>
        <v>14000</v>
      </c>
      <c r="F261" s="46">
        <f>SUM(F258:F260)</f>
        <v>25225.250000000004</v>
      </c>
      <c r="G261" s="46">
        <f>SUM(G258:G260)</f>
        <v>14000</v>
      </c>
      <c r="H261" s="46">
        <f>SUM(H258:H260)</f>
        <v>14700</v>
      </c>
      <c r="I261" s="46">
        <f>SUM(I258:I260)</f>
        <v>15435</v>
      </c>
      <c r="J261" s="25"/>
    </row>
    <row r="262" spans="2:23" ht="13.5" thickTop="1" x14ac:dyDescent="0.2">
      <c r="D262" s="25"/>
      <c r="E262" s="25"/>
      <c r="F262" s="25"/>
      <c r="G262" s="25"/>
      <c r="H262" s="25"/>
      <c r="I262" s="25"/>
      <c r="J262" s="25"/>
    </row>
    <row r="263" spans="2:23" x14ac:dyDescent="0.2">
      <c r="D263" s="25"/>
      <c r="E263" s="25"/>
      <c r="F263" s="25"/>
      <c r="G263" s="25"/>
      <c r="H263" s="25"/>
      <c r="I263" s="25"/>
      <c r="J263" s="25"/>
    </row>
    <row r="264" spans="2:23" ht="15" x14ac:dyDescent="0.35">
      <c r="B264" s="12" t="s">
        <v>71</v>
      </c>
      <c r="D264" s="47"/>
      <c r="E264" s="12"/>
      <c r="F264" s="12"/>
      <c r="H264" s="12" t="s">
        <v>72</v>
      </c>
      <c r="I264" s="25"/>
      <c r="J264" s="25"/>
      <c r="M264" s="48" t="str">
        <f>B264</f>
        <v>VERKEER EN LISENSIëRING</v>
      </c>
      <c r="V264" s="48" t="str">
        <f>H264</f>
        <v>POS NO. 50</v>
      </c>
    </row>
    <row r="265" spans="2:23" x14ac:dyDescent="0.2">
      <c r="B265" s="12"/>
      <c r="D265" s="47"/>
      <c r="E265" s="12"/>
      <c r="F265" s="12"/>
      <c r="H265" s="12"/>
      <c r="I265" s="25"/>
      <c r="J265" s="25"/>
    </row>
    <row r="266" spans="2:23" x14ac:dyDescent="0.2">
      <c r="D266" s="47"/>
      <c r="E266" s="13" t="str">
        <f>$E$7</f>
        <v>Begroot</v>
      </c>
      <c r="F266" s="13" t="str">
        <f>$F$7</f>
        <v>Uitgawe</v>
      </c>
      <c r="G266" s="13" t="str">
        <f>$G$7</f>
        <v>Begroot</v>
      </c>
      <c r="H266" s="13" t="str">
        <f>$H$7</f>
        <v>Begroot</v>
      </c>
      <c r="I266" s="13" t="str">
        <f>$I$7</f>
        <v>Begroot</v>
      </c>
      <c r="J266" s="25"/>
      <c r="M266" s="77" t="s">
        <v>7</v>
      </c>
      <c r="N266" s="78"/>
      <c r="O266" s="2" t="str">
        <f>[4]heading!$B$2</f>
        <v>2010/11</v>
      </c>
      <c r="P266" s="3" t="str">
        <f>[4]heading!$C$2</f>
        <v>2011/12</v>
      </c>
      <c r="Q266" s="4" t="str">
        <f>[4]heading!$D$2</f>
        <v>2012/13</v>
      </c>
      <c r="R266" s="81" t="str">
        <f>[4]heading!$E$2</f>
        <v>Current Year 2013/14</v>
      </c>
      <c r="S266" s="82"/>
      <c r="T266" s="82"/>
      <c r="U266" s="83" t="str">
        <f>[4]heading!$I$2</f>
        <v>2014/15 Medium Term Revenue &amp; Expenditure Framework</v>
      </c>
      <c r="V266" s="84"/>
      <c r="W266" s="85"/>
    </row>
    <row r="267" spans="2:23" ht="38.25" x14ac:dyDescent="0.2">
      <c r="D267" s="49"/>
      <c r="E267" s="50" t="str">
        <f>$E$8</f>
        <v>2013-2014</v>
      </c>
      <c r="F267" s="50" t="str">
        <f>$F$8</f>
        <v>2013-2014</v>
      </c>
      <c r="G267" s="50" t="str">
        <f>$G$8</f>
        <v>2014-2015</v>
      </c>
      <c r="H267" s="50" t="str">
        <f>$H$8</f>
        <v>2015-2016</v>
      </c>
      <c r="I267" s="50" t="str">
        <f>$I$8</f>
        <v>2016-2017</v>
      </c>
      <c r="J267" s="25"/>
      <c r="M267" s="79"/>
      <c r="N267" s="80"/>
      <c r="O267" s="5" t="str">
        <f>[4]heading!$B$3</f>
        <v>Audited Outcome</v>
      </c>
      <c r="P267" s="6" t="str">
        <f>[4]heading!$C$3</f>
        <v>Audited Outcome</v>
      </c>
      <c r="Q267" s="7" t="str">
        <f>[4]heading!$D$3</f>
        <v>Audited Outcome</v>
      </c>
      <c r="R267" s="5" t="str">
        <f>[4]heading!$E$3</f>
        <v>Original Budget</v>
      </c>
      <c r="S267" s="6" t="str">
        <f>[4]heading!$F$3</f>
        <v>Adjusted Budget</v>
      </c>
      <c r="T267" s="8" t="s">
        <v>0</v>
      </c>
      <c r="U267" s="5" t="str">
        <f>[4]heading!$I$3</f>
        <v>Budget Year 2014/15</v>
      </c>
      <c r="V267" s="6" t="str">
        <f>[4]heading!$J$3</f>
        <v>Budget Year +1  2015/16</v>
      </c>
      <c r="W267" s="7" t="str">
        <f>[4]heading!$K$3</f>
        <v>Budget Year +2  2016/17</v>
      </c>
    </row>
    <row r="268" spans="2:23" ht="13.5" x14ac:dyDescent="0.25">
      <c r="D268" s="49"/>
      <c r="E268" s="15"/>
      <c r="F268" s="15"/>
      <c r="G268" s="15"/>
      <c r="H268" s="15"/>
      <c r="I268" s="25"/>
      <c r="J268" s="25"/>
      <c r="M268" s="18" t="s">
        <v>8</v>
      </c>
      <c r="N268" s="19"/>
      <c r="O268" s="20"/>
      <c r="P268" s="20"/>
      <c r="Q268" s="21"/>
      <c r="R268" s="22"/>
      <c r="S268" s="20"/>
      <c r="T268" s="21"/>
      <c r="U268" s="22"/>
      <c r="V268" s="23"/>
      <c r="W268" s="21"/>
    </row>
    <row r="269" spans="2:23" ht="13.5" x14ac:dyDescent="0.25">
      <c r="B269" s="1" t="s">
        <v>9</v>
      </c>
      <c r="C269" s="1" t="s">
        <v>73</v>
      </c>
      <c r="D269" s="37"/>
      <c r="E269" s="25">
        <f>13000+2000</f>
        <v>15000</v>
      </c>
      <c r="F269" s="25">
        <v>18027.36</v>
      </c>
      <c r="G269" s="25">
        <f>13000+2000</f>
        <v>15000</v>
      </c>
      <c r="H269" s="25">
        <f t="shared" ref="H269:I271" si="30">ROUND(+G269*1.05,0)</f>
        <v>15750</v>
      </c>
      <c r="I269" s="25">
        <f t="shared" si="30"/>
        <v>16538</v>
      </c>
      <c r="J269" s="25"/>
      <c r="L269" s="11">
        <v>65</v>
      </c>
      <c r="M269" s="18" t="s">
        <v>11</v>
      </c>
      <c r="N269" s="26"/>
      <c r="O269" s="27">
        <f>-'[4]IE Trail Balance 13|14'!L487</f>
        <v>4693.12</v>
      </c>
      <c r="P269" s="28">
        <f>-'[4]IE Trail Balance 13|14'!N487</f>
        <v>10334.219999999999</v>
      </c>
      <c r="Q269" s="29">
        <f>-'[4]IE Trail Balance 13|14'!P487</f>
        <v>4153.62</v>
      </c>
      <c r="R269" s="27">
        <f>E277-R270</f>
        <v>13000</v>
      </c>
      <c r="S269" s="28">
        <f>R269</f>
        <v>13000</v>
      </c>
      <c r="T269" s="29">
        <f>F277-T270</f>
        <v>0</v>
      </c>
      <c r="U269" s="30">
        <f>G277-U270</f>
        <v>13000</v>
      </c>
      <c r="V269" s="27">
        <f>H277-V270</f>
        <v>13650</v>
      </c>
      <c r="W269" s="29">
        <f>I277-W270</f>
        <v>14333</v>
      </c>
    </row>
    <row r="270" spans="2:23" ht="13.5" x14ac:dyDescent="0.25">
      <c r="C270" s="1" t="s">
        <v>74</v>
      </c>
      <c r="D270" s="37"/>
      <c r="E270" s="25">
        <f>4000+1000</f>
        <v>5000</v>
      </c>
      <c r="F270" s="25"/>
      <c r="G270" s="25">
        <f>4000+1000</f>
        <v>5000</v>
      </c>
      <c r="H270" s="25">
        <f t="shared" si="30"/>
        <v>5250</v>
      </c>
      <c r="I270" s="25">
        <f t="shared" si="30"/>
        <v>5513</v>
      </c>
      <c r="J270" s="25"/>
      <c r="L270" s="11">
        <v>66</v>
      </c>
      <c r="M270" s="18" t="s">
        <v>13</v>
      </c>
      <c r="N270" s="26"/>
      <c r="O270" s="27">
        <f>-'[4]IE Trail Balance 13|14'!L488-'[4]IE Trail Balance 13|14'!L489</f>
        <v>14027.1</v>
      </c>
      <c r="P270" s="28">
        <f>-'[4]IE Trail Balance 13|14'!N488-'[4]IE Trail Balance 13|14'!N489</f>
        <v>13293.86</v>
      </c>
      <c r="Q270" s="29">
        <f>-'[4]IE Trail Balance 13|14'!P488-'[4]IE Trail Balance 13|14'!P489</f>
        <v>15303.29</v>
      </c>
      <c r="R270" s="27">
        <f>E269+E274</f>
        <v>19000</v>
      </c>
      <c r="S270" s="28">
        <f>R270</f>
        <v>19000</v>
      </c>
      <c r="T270" s="29">
        <f>F269+F274</f>
        <v>30592.36</v>
      </c>
      <c r="U270" s="30">
        <f>G269+G274</f>
        <v>19000</v>
      </c>
      <c r="V270" s="27">
        <f>H269+H274</f>
        <v>19950</v>
      </c>
      <c r="W270" s="29">
        <f>I269+I274</f>
        <v>20948</v>
      </c>
    </row>
    <row r="271" spans="2:23" ht="13.5" x14ac:dyDescent="0.25">
      <c r="B271" s="1" t="s">
        <v>12</v>
      </c>
      <c r="C271" s="1" t="s">
        <v>74</v>
      </c>
      <c r="D271" s="37"/>
      <c r="E271" s="25">
        <f>3500+500</f>
        <v>4000</v>
      </c>
      <c r="F271" s="25"/>
      <c r="G271" s="25">
        <f>3500+500</f>
        <v>4000</v>
      </c>
      <c r="H271" s="25">
        <f t="shared" si="30"/>
        <v>4200</v>
      </c>
      <c r="I271" s="25">
        <f t="shared" si="30"/>
        <v>4410</v>
      </c>
      <c r="J271" s="25"/>
      <c r="M271" s="18" t="s">
        <v>15</v>
      </c>
      <c r="N271" s="26"/>
      <c r="O271" s="32"/>
      <c r="P271" s="33"/>
      <c r="Q271" s="34"/>
      <c r="R271" s="32"/>
      <c r="S271" s="33"/>
      <c r="T271" s="34"/>
      <c r="U271" s="35"/>
      <c r="V271" s="32"/>
      <c r="W271" s="34"/>
    </row>
    <row r="272" spans="2:23" ht="13.5" x14ac:dyDescent="0.25">
      <c r="B272" s="1" t="s">
        <v>14</v>
      </c>
      <c r="C272" s="1" t="s">
        <v>74</v>
      </c>
      <c r="D272" s="37"/>
      <c r="E272" s="25">
        <f>3500+500</f>
        <v>4000</v>
      </c>
      <c r="F272" s="25"/>
      <c r="G272" s="25">
        <f>3500+500</f>
        <v>4000</v>
      </c>
      <c r="H272" s="25">
        <f>ROUND(+G272*1.05,0)</f>
        <v>4200</v>
      </c>
      <c r="I272" s="25">
        <f>ROUND(+H272*1.05,0)</f>
        <v>4410</v>
      </c>
      <c r="J272" s="25"/>
      <c r="M272" s="39" t="s">
        <v>16</v>
      </c>
      <c r="N272" s="40"/>
      <c r="O272" s="41">
        <f t="shared" ref="O272:W272" si="31">SUM(O268:O271)</f>
        <v>18720.22</v>
      </c>
      <c r="P272" s="42">
        <f t="shared" si="31"/>
        <v>23628.080000000002</v>
      </c>
      <c r="Q272" s="43">
        <f t="shared" si="31"/>
        <v>19456.91</v>
      </c>
      <c r="R272" s="41">
        <f t="shared" si="31"/>
        <v>32000</v>
      </c>
      <c r="S272" s="42">
        <f t="shared" si="31"/>
        <v>32000</v>
      </c>
      <c r="T272" s="43">
        <f t="shared" si="31"/>
        <v>30592.36</v>
      </c>
      <c r="U272" s="44">
        <f t="shared" si="31"/>
        <v>32000</v>
      </c>
      <c r="V272" s="41">
        <f t="shared" si="31"/>
        <v>33600</v>
      </c>
      <c r="W272" s="43">
        <f t="shared" si="31"/>
        <v>35281</v>
      </c>
    </row>
    <row r="273" spans="2:23" x14ac:dyDescent="0.2">
      <c r="D273" s="37"/>
      <c r="E273" s="25"/>
      <c r="F273" s="25"/>
      <c r="G273" s="25"/>
      <c r="H273" s="25"/>
      <c r="I273" s="25"/>
      <c r="J273" s="25"/>
    </row>
    <row r="274" spans="2:23" x14ac:dyDescent="0.2">
      <c r="B274" s="55" t="s">
        <v>26</v>
      </c>
      <c r="D274" s="49"/>
      <c r="E274" s="53">
        <v>4000</v>
      </c>
      <c r="F274" s="53">
        <v>12565</v>
      </c>
      <c r="G274" s="53">
        <v>4000</v>
      </c>
      <c r="H274" s="25">
        <f>ROUND(+G274*1.05,0)</f>
        <v>4200</v>
      </c>
      <c r="I274" s="25">
        <f>ROUND(+H274*1.05,0)</f>
        <v>4410</v>
      </c>
      <c r="J274" s="25"/>
    </row>
    <row r="275" spans="2:23" x14ac:dyDescent="0.2">
      <c r="D275" s="37"/>
      <c r="E275" s="25"/>
      <c r="F275" s="25"/>
      <c r="G275" s="25"/>
      <c r="H275" s="25"/>
      <c r="I275" s="25"/>
      <c r="J275" s="25"/>
    </row>
    <row r="276" spans="2:23" x14ac:dyDescent="0.2">
      <c r="D276" s="37"/>
      <c r="E276" s="38"/>
      <c r="F276" s="38"/>
      <c r="G276" s="38"/>
      <c r="H276" s="38"/>
      <c r="I276" s="38"/>
      <c r="J276" s="25"/>
    </row>
    <row r="277" spans="2:23" ht="13.5" thickBot="1" x14ac:dyDescent="0.25">
      <c r="D277" s="37"/>
      <c r="E277" s="46">
        <f>SUM(E268:E276)</f>
        <v>32000</v>
      </c>
      <c r="F277" s="46">
        <f>SUM(F268:F276)</f>
        <v>30592.36</v>
      </c>
      <c r="G277" s="46">
        <f>SUM(G268:G276)</f>
        <v>32000</v>
      </c>
      <c r="H277" s="46">
        <f>SUM(H268:H276)</f>
        <v>33600</v>
      </c>
      <c r="I277" s="46">
        <f>SUM(I268:I276)</f>
        <v>35281</v>
      </c>
      <c r="J277" s="25"/>
    </row>
    <row r="278" spans="2:23" ht="13.5" thickTop="1" x14ac:dyDescent="0.2">
      <c r="D278" s="25"/>
      <c r="E278" s="25"/>
      <c r="F278" s="25"/>
      <c r="G278" s="25"/>
      <c r="H278" s="25"/>
      <c r="I278" s="25"/>
      <c r="J278" s="25"/>
    </row>
    <row r="279" spans="2:23" x14ac:dyDescent="0.2">
      <c r="D279" s="25"/>
      <c r="E279" s="25"/>
      <c r="F279" s="25"/>
      <c r="G279" s="25"/>
      <c r="H279" s="25"/>
      <c r="I279" s="25"/>
      <c r="J279" s="25"/>
    </row>
    <row r="280" spans="2:23" ht="15" x14ac:dyDescent="0.35">
      <c r="B280" s="12" t="s">
        <v>75</v>
      </c>
      <c r="D280" s="47"/>
      <c r="E280" s="12"/>
      <c r="F280" s="12"/>
      <c r="H280" s="12" t="s">
        <v>76</v>
      </c>
      <c r="I280" s="25"/>
      <c r="J280" s="25"/>
      <c r="M280" s="48" t="str">
        <f>B280</f>
        <v>VLIEGVELD</v>
      </c>
      <c r="V280" s="48" t="str">
        <f>H280</f>
        <v>POS NO. 52</v>
      </c>
    </row>
    <row r="281" spans="2:23" x14ac:dyDescent="0.2">
      <c r="B281" s="12"/>
      <c r="D281" s="47"/>
      <c r="E281" s="12"/>
      <c r="F281" s="12"/>
      <c r="H281" s="12"/>
      <c r="I281" s="25"/>
      <c r="J281" s="25"/>
    </row>
    <row r="282" spans="2:23" ht="12.75" customHeight="1" x14ac:dyDescent="0.2">
      <c r="D282" s="47"/>
      <c r="E282" s="13" t="str">
        <f>$E$7</f>
        <v>Begroot</v>
      </c>
      <c r="F282" s="13" t="str">
        <f>$F$7</f>
        <v>Uitgawe</v>
      </c>
      <c r="G282" s="13" t="str">
        <f>$G$7</f>
        <v>Begroot</v>
      </c>
      <c r="H282" s="13" t="str">
        <f>$H$7</f>
        <v>Begroot</v>
      </c>
      <c r="I282" s="13" t="str">
        <f>$I$7</f>
        <v>Begroot</v>
      </c>
      <c r="J282" s="25"/>
      <c r="M282" s="77" t="s">
        <v>7</v>
      </c>
      <c r="N282" s="78"/>
      <c r="O282" s="2" t="str">
        <f>[4]heading!$B$2</f>
        <v>2010/11</v>
      </c>
      <c r="P282" s="3" t="str">
        <f>[4]heading!$C$2</f>
        <v>2011/12</v>
      </c>
      <c r="Q282" s="4" t="str">
        <f>[4]heading!$D$2</f>
        <v>2012/13</v>
      </c>
      <c r="R282" s="81" t="str">
        <f>[4]heading!$E$2</f>
        <v>Current Year 2013/14</v>
      </c>
      <c r="S282" s="82"/>
      <c r="T282" s="82"/>
      <c r="U282" s="83" t="str">
        <f>[4]heading!$I$2</f>
        <v>2014/15 Medium Term Revenue &amp; Expenditure Framework</v>
      </c>
      <c r="V282" s="84"/>
      <c r="W282" s="85"/>
    </row>
    <row r="283" spans="2:23" ht="38.25" x14ac:dyDescent="0.2">
      <c r="D283" s="49"/>
      <c r="E283" s="50" t="str">
        <f>$E$8</f>
        <v>2013-2014</v>
      </c>
      <c r="F283" s="50" t="str">
        <f>$F$8</f>
        <v>2013-2014</v>
      </c>
      <c r="G283" s="50" t="str">
        <f>$G$8</f>
        <v>2014-2015</v>
      </c>
      <c r="H283" s="50" t="str">
        <f>$H$8</f>
        <v>2015-2016</v>
      </c>
      <c r="I283" s="50" t="str">
        <f>$I$8</f>
        <v>2016-2017</v>
      </c>
      <c r="J283" s="25"/>
      <c r="M283" s="79"/>
      <c r="N283" s="80"/>
      <c r="O283" s="5" t="str">
        <f>[4]heading!$B$3</f>
        <v>Audited Outcome</v>
      </c>
      <c r="P283" s="6" t="str">
        <f>[4]heading!$C$3</f>
        <v>Audited Outcome</v>
      </c>
      <c r="Q283" s="7" t="str">
        <f>[4]heading!$D$3</f>
        <v>Audited Outcome</v>
      </c>
      <c r="R283" s="5" t="str">
        <f>[4]heading!$E$3</f>
        <v>Original Budget</v>
      </c>
      <c r="S283" s="6" t="str">
        <f>[4]heading!$F$3</f>
        <v>Adjusted Budget</v>
      </c>
      <c r="T283" s="8" t="s">
        <v>0</v>
      </c>
      <c r="U283" s="5" t="str">
        <f>[4]heading!$I$3</f>
        <v>Budget Year 2014/15</v>
      </c>
      <c r="V283" s="6" t="str">
        <f>[4]heading!$J$3</f>
        <v>Budget Year +1  2015/16</v>
      </c>
      <c r="W283" s="7" t="str">
        <f>[4]heading!$K$3</f>
        <v>Budget Year +2  2016/17</v>
      </c>
    </row>
    <row r="284" spans="2:23" ht="13.5" x14ac:dyDescent="0.25">
      <c r="D284" s="49"/>
      <c r="E284" s="15"/>
      <c r="F284" s="15"/>
      <c r="G284" s="15"/>
      <c r="H284" s="15"/>
      <c r="I284" s="25"/>
      <c r="J284" s="25"/>
      <c r="M284" s="18" t="s">
        <v>8</v>
      </c>
      <c r="N284" s="19"/>
      <c r="O284" s="20"/>
      <c r="P284" s="20"/>
      <c r="Q284" s="21"/>
      <c r="R284" s="22"/>
      <c r="S284" s="20"/>
      <c r="T284" s="21"/>
      <c r="U284" s="22"/>
      <c r="V284" s="23"/>
      <c r="W284" s="21"/>
    </row>
    <row r="285" spans="2:23" ht="13.5" x14ac:dyDescent="0.25">
      <c r="B285" s="1" t="s">
        <v>9</v>
      </c>
      <c r="D285" s="37"/>
      <c r="E285" s="25">
        <v>6200</v>
      </c>
      <c r="F285" s="25">
        <v>41.9</v>
      </c>
      <c r="G285" s="25">
        <v>6200</v>
      </c>
      <c r="H285" s="25">
        <f t="shared" ref="H285:I287" si="32">ROUND(+G285*1.05,0)</f>
        <v>6510</v>
      </c>
      <c r="I285" s="25">
        <f t="shared" si="32"/>
        <v>6836</v>
      </c>
      <c r="J285" s="25"/>
      <c r="L285" s="11">
        <v>65</v>
      </c>
      <c r="M285" s="18" t="s">
        <v>11</v>
      </c>
      <c r="N285" s="26"/>
      <c r="O285" s="27">
        <f>-'[4]IE Trail Balance 13|14'!L512</f>
        <v>33898.800000000003</v>
      </c>
      <c r="P285" s="28">
        <f>-'[4]IE Trail Balance 13|14'!N512</f>
        <v>5059.3</v>
      </c>
      <c r="Q285" s="29">
        <f>-'[4]IE Trail Balance 13|14'!P512</f>
        <v>6408.9800000000005</v>
      </c>
      <c r="R285" s="27">
        <f>E289</f>
        <v>8000</v>
      </c>
      <c r="S285" s="28">
        <f>R285</f>
        <v>8000</v>
      </c>
      <c r="T285" s="29">
        <f>F289</f>
        <v>41.9</v>
      </c>
      <c r="U285" s="30">
        <f>G289</f>
        <v>8000</v>
      </c>
      <c r="V285" s="27">
        <f>H289</f>
        <v>8400</v>
      </c>
      <c r="W285" s="29">
        <f>I289</f>
        <v>8820</v>
      </c>
    </row>
    <row r="286" spans="2:23" ht="13.5" x14ac:dyDescent="0.25">
      <c r="B286" s="1" t="s">
        <v>12</v>
      </c>
      <c r="D286" s="37"/>
      <c r="E286" s="25">
        <v>900</v>
      </c>
      <c r="F286" s="25"/>
      <c r="G286" s="25">
        <v>900</v>
      </c>
      <c r="H286" s="25">
        <f t="shared" si="32"/>
        <v>945</v>
      </c>
      <c r="I286" s="25">
        <f t="shared" si="32"/>
        <v>992</v>
      </c>
      <c r="J286" s="25"/>
      <c r="L286" s="11">
        <v>66</v>
      </c>
      <c r="M286" s="18" t="s">
        <v>13</v>
      </c>
      <c r="N286" s="26"/>
      <c r="O286" s="27"/>
      <c r="P286" s="28"/>
      <c r="Q286" s="29"/>
      <c r="R286" s="27"/>
      <c r="S286" s="28"/>
      <c r="T286" s="29"/>
      <c r="U286" s="30"/>
      <c r="V286" s="27"/>
      <c r="W286" s="29"/>
    </row>
    <row r="287" spans="2:23" ht="13.5" x14ac:dyDescent="0.25">
      <c r="B287" s="1" t="s">
        <v>14</v>
      </c>
      <c r="D287" s="37"/>
      <c r="E287" s="25">
        <v>900</v>
      </c>
      <c r="F287" s="25"/>
      <c r="G287" s="25">
        <v>900</v>
      </c>
      <c r="H287" s="25">
        <f t="shared" si="32"/>
        <v>945</v>
      </c>
      <c r="I287" s="25">
        <f t="shared" si="32"/>
        <v>992</v>
      </c>
      <c r="J287" s="25"/>
      <c r="M287" s="18" t="s">
        <v>15</v>
      </c>
      <c r="N287" s="26"/>
      <c r="O287" s="32"/>
      <c r="P287" s="33"/>
      <c r="Q287" s="34"/>
      <c r="R287" s="32"/>
      <c r="S287" s="33"/>
      <c r="T287" s="34"/>
      <c r="U287" s="35"/>
      <c r="V287" s="32"/>
      <c r="W287" s="34"/>
    </row>
    <row r="288" spans="2:23" ht="13.5" x14ac:dyDescent="0.25">
      <c r="D288" s="37"/>
      <c r="E288" s="38"/>
      <c r="F288" s="38"/>
      <c r="G288" s="38"/>
      <c r="H288" s="38"/>
      <c r="I288" s="38"/>
      <c r="J288" s="25"/>
      <c r="M288" s="39" t="s">
        <v>16</v>
      </c>
      <c r="N288" s="40"/>
      <c r="O288" s="41">
        <f t="shared" ref="O288:W288" si="33">SUM(O284:O287)</f>
        <v>33898.800000000003</v>
      </c>
      <c r="P288" s="42">
        <f t="shared" si="33"/>
        <v>5059.3</v>
      </c>
      <c r="Q288" s="43">
        <f t="shared" si="33"/>
        <v>6408.9800000000005</v>
      </c>
      <c r="R288" s="41">
        <f t="shared" si="33"/>
        <v>8000</v>
      </c>
      <c r="S288" s="42">
        <f t="shared" si="33"/>
        <v>8000</v>
      </c>
      <c r="T288" s="43">
        <f t="shared" si="33"/>
        <v>41.9</v>
      </c>
      <c r="U288" s="44">
        <f t="shared" si="33"/>
        <v>8000</v>
      </c>
      <c r="V288" s="41">
        <f t="shared" si="33"/>
        <v>8400</v>
      </c>
      <c r="W288" s="43">
        <f t="shared" si="33"/>
        <v>8820</v>
      </c>
    </row>
    <row r="289" spans="1:23" ht="13.5" thickBot="1" x14ac:dyDescent="0.25">
      <c r="D289" s="37"/>
      <c r="E289" s="46">
        <f>SUM(E284:E288)</f>
        <v>8000</v>
      </c>
      <c r="F289" s="46">
        <f>SUM(F284:F288)</f>
        <v>41.9</v>
      </c>
      <c r="G289" s="46">
        <f>SUM(G284:G288)</f>
        <v>8000</v>
      </c>
      <c r="H289" s="46">
        <f>SUM(H284:H288)</f>
        <v>8400</v>
      </c>
      <c r="I289" s="46">
        <f>SUM(I284:I288)</f>
        <v>8820</v>
      </c>
      <c r="J289" s="25"/>
    </row>
    <row r="290" spans="1:23" ht="13.5" thickTop="1" x14ac:dyDescent="0.2">
      <c r="D290" s="25"/>
      <c r="E290" s="25"/>
      <c r="F290" s="25"/>
      <c r="G290" s="25"/>
      <c r="H290" s="25"/>
      <c r="I290" s="25"/>
      <c r="J290" s="25"/>
    </row>
    <row r="291" spans="1:23" x14ac:dyDescent="0.2">
      <c r="D291" s="25"/>
      <c r="E291" s="25"/>
      <c r="F291" s="25"/>
      <c r="G291" s="25"/>
      <c r="H291" s="25"/>
      <c r="I291" s="25"/>
      <c r="J291" s="25"/>
    </row>
    <row r="292" spans="1:23" x14ac:dyDescent="0.2">
      <c r="D292" s="25"/>
      <c r="E292" s="25"/>
      <c r="F292" s="25"/>
      <c r="G292" s="25"/>
      <c r="H292" s="25"/>
      <c r="I292" s="25"/>
      <c r="J292" s="25"/>
    </row>
    <row r="293" spans="1:23" x14ac:dyDescent="0.2">
      <c r="D293" s="25"/>
      <c r="E293" s="25"/>
      <c r="F293" s="25"/>
      <c r="G293" s="25"/>
      <c r="H293" s="25"/>
      <c r="I293" s="25"/>
      <c r="J293" s="25"/>
    </row>
    <row r="294" spans="1:23" x14ac:dyDescent="0.2">
      <c r="D294" s="25"/>
      <c r="E294" s="25"/>
      <c r="F294" s="25"/>
      <c r="G294" s="25"/>
      <c r="H294" s="25"/>
      <c r="I294" s="25"/>
      <c r="J294" s="25"/>
    </row>
    <row r="295" spans="1:23" x14ac:dyDescent="0.2">
      <c r="D295" s="25"/>
      <c r="E295" s="25"/>
      <c r="F295" s="25"/>
      <c r="G295" s="25"/>
      <c r="H295" s="25"/>
      <c r="I295" s="25"/>
      <c r="J295" s="25"/>
    </row>
    <row r="296" spans="1:23" x14ac:dyDescent="0.2">
      <c r="D296" s="25"/>
      <c r="E296" s="25"/>
      <c r="F296" s="25"/>
      <c r="G296" s="25"/>
      <c r="H296" s="25"/>
      <c r="I296" s="25"/>
      <c r="J296" s="25"/>
    </row>
    <row r="297" spans="1:23" x14ac:dyDescent="0.2">
      <c r="D297" s="25"/>
      <c r="E297" s="25"/>
      <c r="F297" s="25"/>
      <c r="G297" s="25"/>
      <c r="H297" s="25"/>
      <c r="I297" s="25"/>
      <c r="J297" s="25"/>
    </row>
    <row r="298" spans="1:23" x14ac:dyDescent="0.2">
      <c r="D298" s="25"/>
      <c r="E298" s="25"/>
      <c r="F298" s="25"/>
      <c r="G298" s="25"/>
      <c r="H298" s="25"/>
      <c r="I298" s="25"/>
      <c r="J298" s="25"/>
    </row>
    <row r="299" spans="1:23" ht="15" x14ac:dyDescent="0.35">
      <c r="A299" s="9"/>
      <c r="B299" s="57" t="s">
        <v>77</v>
      </c>
      <c r="C299" s="9"/>
      <c r="D299" s="58"/>
      <c r="E299" s="57"/>
      <c r="F299" s="57"/>
      <c r="G299" s="9"/>
      <c r="H299" s="57" t="s">
        <v>78</v>
      </c>
      <c r="I299" s="52"/>
      <c r="J299" s="52"/>
      <c r="M299" s="48" t="str">
        <f>B299</f>
        <v>VULLISVERWYDERING</v>
      </c>
      <c r="V299" s="48" t="str">
        <f>H299</f>
        <v>POS NO. 53</v>
      </c>
    </row>
    <row r="300" spans="1:23" x14ac:dyDescent="0.2">
      <c r="A300" s="9"/>
      <c r="B300" s="57"/>
      <c r="C300" s="9"/>
      <c r="D300" s="58"/>
      <c r="E300" s="57"/>
      <c r="F300" s="57"/>
      <c r="G300" s="9"/>
      <c r="H300" s="57"/>
      <c r="I300" s="52"/>
      <c r="J300" s="52"/>
    </row>
    <row r="301" spans="1:23" ht="12.75" customHeight="1" x14ac:dyDescent="0.2">
      <c r="A301" s="9"/>
      <c r="B301" s="9"/>
      <c r="C301" s="9"/>
      <c r="D301" s="58"/>
      <c r="E301" s="59" t="str">
        <f>$E$7</f>
        <v>Begroot</v>
      </c>
      <c r="F301" s="59" t="str">
        <f>$F$7</f>
        <v>Uitgawe</v>
      </c>
      <c r="G301" s="59" t="str">
        <f>$G$7</f>
        <v>Begroot</v>
      </c>
      <c r="H301" s="59" t="str">
        <f>$H$7</f>
        <v>Begroot</v>
      </c>
      <c r="I301" s="59" t="str">
        <f>$I$7</f>
        <v>Begroot</v>
      </c>
      <c r="J301" s="52"/>
      <c r="M301" s="77" t="s">
        <v>7</v>
      </c>
      <c r="N301" s="78"/>
      <c r="O301" s="2" t="str">
        <f>[4]heading!$B$2</f>
        <v>2010/11</v>
      </c>
      <c r="P301" s="3" t="str">
        <f>[4]heading!$C$2</f>
        <v>2011/12</v>
      </c>
      <c r="Q301" s="4" t="str">
        <f>[4]heading!$D$2</f>
        <v>2012/13</v>
      </c>
      <c r="R301" s="81" t="str">
        <f>[4]heading!$E$2</f>
        <v>Current Year 2013/14</v>
      </c>
      <c r="S301" s="82"/>
      <c r="T301" s="82"/>
      <c r="U301" s="83" t="str">
        <f>[4]heading!$I$2</f>
        <v>2014/15 Medium Term Revenue &amp; Expenditure Framework</v>
      </c>
      <c r="V301" s="84"/>
      <c r="W301" s="85"/>
    </row>
    <row r="302" spans="1:23" ht="38.25" x14ac:dyDescent="0.2">
      <c r="A302" s="9"/>
      <c r="B302" s="9"/>
      <c r="C302" s="9"/>
      <c r="D302" s="60"/>
      <c r="E302" s="61" t="str">
        <f>$E$8</f>
        <v>2013-2014</v>
      </c>
      <c r="F302" s="61" t="str">
        <f>$F$8</f>
        <v>2013-2014</v>
      </c>
      <c r="G302" s="61" t="str">
        <f>$G$8</f>
        <v>2014-2015</v>
      </c>
      <c r="H302" s="61" t="str">
        <f>$H$8</f>
        <v>2015-2016</v>
      </c>
      <c r="I302" s="61" t="str">
        <f>$I$8</f>
        <v>2016-2017</v>
      </c>
      <c r="J302" s="52"/>
      <c r="M302" s="79"/>
      <c r="N302" s="80"/>
      <c r="O302" s="5" t="str">
        <f>[4]heading!$B$3</f>
        <v>Audited Outcome</v>
      </c>
      <c r="P302" s="6" t="str">
        <f>[4]heading!$C$3</f>
        <v>Audited Outcome</v>
      </c>
      <c r="Q302" s="7" t="str">
        <f>[4]heading!$D$3</f>
        <v>Audited Outcome</v>
      </c>
      <c r="R302" s="5" t="str">
        <f>[4]heading!$E$3</f>
        <v>Original Budget</v>
      </c>
      <c r="S302" s="6" t="str">
        <f>[4]heading!$F$3</f>
        <v>Adjusted Budget</v>
      </c>
      <c r="T302" s="8" t="s">
        <v>0</v>
      </c>
      <c r="U302" s="5" t="str">
        <f>[4]heading!$I$3</f>
        <v>Budget Year 2014/15</v>
      </c>
      <c r="V302" s="6" t="str">
        <f>[4]heading!$J$3</f>
        <v>Budget Year +1  2015/16</v>
      </c>
      <c r="W302" s="7" t="str">
        <f>[4]heading!$K$3</f>
        <v>Budget Year +2  2016/17</v>
      </c>
    </row>
    <row r="303" spans="1:23" ht="13.5" x14ac:dyDescent="0.25">
      <c r="A303" s="9"/>
      <c r="B303" s="9"/>
      <c r="C303" s="9"/>
      <c r="D303" s="60"/>
      <c r="E303" s="61"/>
      <c r="F303" s="61"/>
      <c r="G303" s="61"/>
      <c r="H303" s="61"/>
      <c r="I303" s="61"/>
      <c r="J303" s="52"/>
      <c r="M303" s="18" t="s">
        <v>8</v>
      </c>
      <c r="N303" s="19"/>
      <c r="O303" s="20"/>
      <c r="P303" s="20"/>
      <c r="Q303" s="21"/>
      <c r="R303" s="22"/>
      <c r="S303" s="20"/>
      <c r="T303" s="21"/>
      <c r="U303" s="22"/>
      <c r="V303" s="23"/>
      <c r="W303" s="21"/>
    </row>
    <row r="304" spans="1:23" ht="13.5" x14ac:dyDescent="0.25">
      <c r="A304" s="9"/>
      <c r="B304" s="9"/>
      <c r="C304" s="9"/>
      <c r="D304" s="60"/>
      <c r="E304" s="61"/>
      <c r="F304" s="61"/>
      <c r="G304" s="61"/>
      <c r="H304" s="61"/>
      <c r="I304" s="61"/>
      <c r="J304" s="52"/>
      <c r="L304" s="11">
        <v>65</v>
      </c>
      <c r="M304" s="18" t="s">
        <v>11</v>
      </c>
      <c r="N304" s="26"/>
      <c r="O304" s="27"/>
      <c r="P304" s="28"/>
      <c r="Q304" s="29"/>
      <c r="R304" s="27"/>
      <c r="S304" s="28"/>
      <c r="T304" s="29"/>
      <c r="U304" s="30"/>
      <c r="V304" s="27"/>
      <c r="W304" s="29"/>
    </row>
    <row r="305" spans="1:23" ht="13.5" x14ac:dyDescent="0.25">
      <c r="A305" s="9"/>
      <c r="B305" s="9"/>
      <c r="C305" s="9"/>
      <c r="D305" s="60"/>
      <c r="E305" s="62"/>
      <c r="F305" s="62"/>
      <c r="G305" s="62"/>
      <c r="H305" s="62"/>
      <c r="I305" s="52"/>
      <c r="J305" s="52"/>
      <c r="L305" s="11">
        <v>66</v>
      </c>
      <c r="M305" s="18" t="s">
        <v>13</v>
      </c>
      <c r="N305" s="26"/>
      <c r="O305" s="27">
        <f>-'[4]IE Trail Balance 13|14'!L531</f>
        <v>15509.37</v>
      </c>
      <c r="P305" s="28">
        <f>-'[4]IE Trail Balance 13|14'!N531</f>
        <v>22047.82</v>
      </c>
      <c r="Q305" s="29">
        <f>-'[4]IE Trail Balance 13|14'!P531</f>
        <v>0</v>
      </c>
      <c r="R305" s="27">
        <f>E309</f>
        <v>8700</v>
      </c>
      <c r="S305" s="28">
        <f>R305</f>
        <v>8700</v>
      </c>
      <c r="T305" s="29">
        <f>F309</f>
        <v>30061.260000000002</v>
      </c>
      <c r="U305" s="30">
        <f>G309</f>
        <v>8700</v>
      </c>
      <c r="V305" s="27">
        <f>H309</f>
        <v>9135</v>
      </c>
      <c r="W305" s="29">
        <f>I309</f>
        <v>9592</v>
      </c>
    </row>
    <row r="306" spans="1:23" ht="13.5" x14ac:dyDescent="0.25">
      <c r="A306" s="9"/>
      <c r="B306" s="63" t="s">
        <v>26</v>
      </c>
      <c r="C306" s="9"/>
      <c r="D306" s="60"/>
      <c r="E306" s="64">
        <v>8700</v>
      </c>
      <c r="F306" s="64">
        <v>30061.260000000002</v>
      </c>
      <c r="G306" s="64">
        <v>8700</v>
      </c>
      <c r="H306" s="52">
        <f>ROUND(+G306*1.05,0)</f>
        <v>9135</v>
      </c>
      <c r="I306" s="52">
        <f>ROUND(+H306*1.05,0)</f>
        <v>9592</v>
      </c>
      <c r="J306" s="52"/>
      <c r="M306" s="18" t="s">
        <v>15</v>
      </c>
      <c r="N306" s="26"/>
      <c r="O306" s="32"/>
      <c r="P306" s="33"/>
      <c r="Q306" s="34"/>
      <c r="R306" s="32"/>
      <c r="S306" s="33"/>
      <c r="T306" s="34"/>
      <c r="U306" s="35"/>
      <c r="V306" s="32"/>
      <c r="W306" s="34"/>
    </row>
    <row r="307" spans="1:23" ht="13.5" x14ac:dyDescent="0.25">
      <c r="A307" s="9"/>
      <c r="B307" s="9"/>
      <c r="C307" s="9"/>
      <c r="D307" s="65"/>
      <c r="E307" s="52"/>
      <c r="F307" s="52"/>
      <c r="G307" s="52"/>
      <c r="H307" s="52"/>
      <c r="I307" s="52"/>
      <c r="J307" s="52"/>
      <c r="M307" s="39" t="s">
        <v>16</v>
      </c>
      <c r="N307" s="40"/>
      <c r="O307" s="41">
        <f t="shared" ref="O307:W307" si="34">SUM(O303:O306)</f>
        <v>15509.37</v>
      </c>
      <c r="P307" s="42">
        <f t="shared" si="34"/>
        <v>22047.82</v>
      </c>
      <c r="Q307" s="43">
        <f t="shared" si="34"/>
        <v>0</v>
      </c>
      <c r="R307" s="41">
        <f t="shared" si="34"/>
        <v>8700</v>
      </c>
      <c r="S307" s="42">
        <f t="shared" si="34"/>
        <v>8700</v>
      </c>
      <c r="T307" s="43">
        <f t="shared" si="34"/>
        <v>30061.260000000002</v>
      </c>
      <c r="U307" s="44">
        <f t="shared" si="34"/>
        <v>8700</v>
      </c>
      <c r="V307" s="41">
        <f t="shared" si="34"/>
        <v>9135</v>
      </c>
      <c r="W307" s="43">
        <f t="shared" si="34"/>
        <v>9592</v>
      </c>
    </row>
    <row r="308" spans="1:23" x14ac:dyDescent="0.2">
      <c r="A308" s="9"/>
      <c r="B308" s="9"/>
      <c r="C308" s="9"/>
      <c r="D308" s="65"/>
      <c r="E308" s="66"/>
      <c r="F308" s="66"/>
      <c r="G308" s="66"/>
      <c r="H308" s="66"/>
      <c r="I308" s="66"/>
      <c r="J308" s="52"/>
    </row>
    <row r="309" spans="1:23" ht="13.5" thickBot="1" x14ac:dyDescent="0.25">
      <c r="A309" s="9"/>
      <c r="B309" s="9"/>
      <c r="C309" s="9"/>
      <c r="D309" s="65"/>
      <c r="E309" s="67">
        <f>SUM(E305:E308)</f>
        <v>8700</v>
      </c>
      <c r="F309" s="67">
        <f>SUM(F305:F308)</f>
        <v>30061.260000000002</v>
      </c>
      <c r="G309" s="67">
        <f>SUM(G305:G308)</f>
        <v>8700</v>
      </c>
      <c r="H309" s="67">
        <f>SUM(H305:H308)</f>
        <v>9135</v>
      </c>
      <c r="I309" s="67">
        <f>SUM(I305:I308)</f>
        <v>9592</v>
      </c>
      <c r="J309" s="52"/>
    </row>
    <row r="310" spans="1:23" ht="13.5" thickTop="1" x14ac:dyDescent="0.2">
      <c r="A310" s="9"/>
      <c r="B310" s="9"/>
      <c r="C310" s="9"/>
      <c r="D310" s="52"/>
      <c r="E310" s="52"/>
      <c r="F310" s="52"/>
      <c r="G310" s="52"/>
      <c r="H310" s="52"/>
      <c r="I310" s="52"/>
      <c r="J310" s="52"/>
    </row>
    <row r="311" spans="1:23" x14ac:dyDescent="0.2">
      <c r="D311" s="25"/>
      <c r="E311" s="25"/>
      <c r="F311" s="25"/>
      <c r="G311" s="25"/>
      <c r="H311" s="25"/>
      <c r="I311" s="25"/>
      <c r="J311" s="25"/>
    </row>
    <row r="312" spans="1:23" ht="15" x14ac:dyDescent="0.35">
      <c r="B312" s="12" t="s">
        <v>79</v>
      </c>
      <c r="D312" s="47"/>
      <c r="E312" s="12"/>
      <c r="F312" s="12"/>
      <c r="H312" s="12" t="s">
        <v>80</v>
      </c>
      <c r="I312" s="25"/>
      <c r="J312" s="25"/>
      <c r="M312" s="48" t="str">
        <f>B312</f>
        <v>SANITASIE EN REINIGING</v>
      </c>
      <c r="V312" s="48" t="str">
        <f>H312</f>
        <v>POS NO. 54</v>
      </c>
    </row>
    <row r="313" spans="1:23" x14ac:dyDescent="0.2">
      <c r="B313" s="12"/>
      <c r="D313" s="47"/>
      <c r="E313" s="12"/>
      <c r="F313" s="12"/>
      <c r="H313" s="12"/>
      <c r="I313" s="25"/>
      <c r="J313" s="25"/>
    </row>
    <row r="314" spans="1:23" x14ac:dyDescent="0.2">
      <c r="D314" s="47"/>
      <c r="E314" s="13" t="str">
        <f>$E$7</f>
        <v>Begroot</v>
      </c>
      <c r="F314" s="13" t="str">
        <f>$F$7</f>
        <v>Uitgawe</v>
      </c>
      <c r="G314" s="13" t="str">
        <f>$G$7</f>
        <v>Begroot</v>
      </c>
      <c r="H314" s="13" t="str">
        <f>$H$7</f>
        <v>Begroot</v>
      </c>
      <c r="I314" s="13" t="str">
        <f>$I$7</f>
        <v>Begroot</v>
      </c>
      <c r="J314" s="25"/>
      <c r="M314" s="77" t="s">
        <v>7</v>
      </c>
      <c r="N314" s="78"/>
      <c r="O314" s="2" t="str">
        <f>[4]heading!$B$2</f>
        <v>2010/11</v>
      </c>
      <c r="P314" s="3" t="str">
        <f>[4]heading!$C$2</f>
        <v>2011/12</v>
      </c>
      <c r="Q314" s="4" t="str">
        <f>[4]heading!$D$2</f>
        <v>2012/13</v>
      </c>
      <c r="R314" s="81" t="str">
        <f>[4]heading!$E$2</f>
        <v>Current Year 2013/14</v>
      </c>
      <c r="S314" s="82"/>
      <c r="T314" s="82"/>
      <c r="U314" s="83" t="str">
        <f>[4]heading!$I$2</f>
        <v>2014/15 Medium Term Revenue &amp; Expenditure Framework</v>
      </c>
      <c r="V314" s="84"/>
      <c r="W314" s="85"/>
    </row>
    <row r="315" spans="1:23" ht="38.25" x14ac:dyDescent="0.2">
      <c r="D315" s="49"/>
      <c r="E315" s="50" t="str">
        <f>$E$8</f>
        <v>2013-2014</v>
      </c>
      <c r="F315" s="50" t="str">
        <f>$F$8</f>
        <v>2013-2014</v>
      </c>
      <c r="G315" s="50" t="str">
        <f>$G$8</f>
        <v>2014-2015</v>
      </c>
      <c r="H315" s="50" t="str">
        <f>$H$8</f>
        <v>2015-2016</v>
      </c>
      <c r="I315" s="50" t="str">
        <f>$I$8</f>
        <v>2016-2017</v>
      </c>
      <c r="J315" s="25"/>
      <c r="M315" s="79"/>
      <c r="N315" s="80"/>
      <c r="O315" s="5" t="str">
        <f>[4]heading!$B$3</f>
        <v>Audited Outcome</v>
      </c>
      <c r="P315" s="6" t="str">
        <f>[4]heading!$C$3</f>
        <v>Audited Outcome</v>
      </c>
      <c r="Q315" s="7" t="str">
        <f>[4]heading!$D$3</f>
        <v>Audited Outcome</v>
      </c>
      <c r="R315" s="5" t="str">
        <f>[4]heading!$E$3</f>
        <v>Original Budget</v>
      </c>
      <c r="S315" s="6" t="str">
        <f>[4]heading!$F$3</f>
        <v>Adjusted Budget</v>
      </c>
      <c r="T315" s="8" t="s">
        <v>0</v>
      </c>
      <c r="U315" s="5" t="str">
        <f>[4]heading!$I$3</f>
        <v>Budget Year 2014/15</v>
      </c>
      <c r="V315" s="6" t="str">
        <f>[4]heading!$J$3</f>
        <v>Budget Year +1  2015/16</v>
      </c>
      <c r="W315" s="7" t="str">
        <f>[4]heading!$K$3</f>
        <v>Budget Year +2  2016/17</v>
      </c>
    </row>
    <row r="316" spans="1:23" ht="13.5" x14ac:dyDescent="0.25">
      <c r="D316" s="49"/>
      <c r="E316" s="15"/>
      <c r="F316" s="15"/>
      <c r="G316" s="15"/>
      <c r="H316" s="15"/>
      <c r="I316" s="25"/>
      <c r="J316" s="25"/>
      <c r="M316" s="18" t="s">
        <v>8</v>
      </c>
      <c r="N316" s="19"/>
      <c r="O316" s="20"/>
      <c r="P316" s="20"/>
      <c r="Q316" s="21"/>
      <c r="R316" s="22"/>
      <c r="S316" s="20"/>
      <c r="T316" s="21"/>
      <c r="U316" s="22"/>
      <c r="V316" s="23"/>
      <c r="W316" s="21"/>
    </row>
    <row r="317" spans="1:23" ht="13.5" x14ac:dyDescent="0.25">
      <c r="B317" s="1" t="s">
        <v>9</v>
      </c>
      <c r="C317" s="1" t="s">
        <v>81</v>
      </c>
      <c r="D317" s="37"/>
      <c r="E317" s="25">
        <v>5500</v>
      </c>
      <c r="F317" s="25">
        <v>34805.33</v>
      </c>
      <c r="G317" s="25">
        <v>5500</v>
      </c>
      <c r="H317" s="25">
        <f t="shared" ref="H317:I322" si="35">ROUND(+G317*1.05,0)</f>
        <v>5775</v>
      </c>
      <c r="I317" s="25">
        <f t="shared" si="35"/>
        <v>6064</v>
      </c>
      <c r="J317" s="25"/>
      <c r="L317" s="11">
        <v>65</v>
      </c>
      <c r="M317" s="18" t="s">
        <v>11</v>
      </c>
      <c r="N317" s="26"/>
      <c r="O317" s="27">
        <f>-'[4]IE Trail Balance 13|14'!L558-'[4]IE Trail Balance 13|14'!L559</f>
        <v>141695.69999999998</v>
      </c>
      <c r="P317" s="28">
        <f>-'[4]IE Trail Balance 13|14'!N558-'[4]IE Trail Balance 13|14'!N559</f>
        <v>136777.56</v>
      </c>
      <c r="Q317" s="29">
        <f>-'[4]IE Trail Balance 13|14'!P558-'[4]IE Trail Balance 13|14'!P559</f>
        <v>145955.90000000002</v>
      </c>
      <c r="R317" s="27">
        <f>E328-R318</f>
        <v>193800</v>
      </c>
      <c r="S317" s="28">
        <f>R317</f>
        <v>193800</v>
      </c>
      <c r="T317" s="29">
        <f>F328-T318</f>
        <v>34805.33</v>
      </c>
      <c r="U317" s="30">
        <f>G328-U318</f>
        <v>193800</v>
      </c>
      <c r="V317" s="27">
        <f>H328-V318</f>
        <v>203490</v>
      </c>
      <c r="W317" s="29">
        <f>I328-W318</f>
        <v>213666</v>
      </c>
    </row>
    <row r="318" spans="1:23" ht="13.5" x14ac:dyDescent="0.25">
      <c r="C318" s="1" t="s">
        <v>82</v>
      </c>
      <c r="D318" s="37"/>
      <c r="E318" s="25">
        <f>2000+38000</f>
        <v>40000</v>
      </c>
      <c r="F318" s="25"/>
      <c r="G318" s="25">
        <f>2000+38000</f>
        <v>40000</v>
      </c>
      <c r="H318" s="25">
        <f t="shared" si="35"/>
        <v>42000</v>
      </c>
      <c r="I318" s="25">
        <f t="shared" si="35"/>
        <v>44100</v>
      </c>
      <c r="J318" s="25"/>
      <c r="L318" s="11">
        <v>66</v>
      </c>
      <c r="M318" s="18" t="s">
        <v>13</v>
      </c>
      <c r="N318" s="26"/>
      <c r="O318" s="27">
        <f>-'[4]IE Trail Balance 13|14'!L560</f>
        <v>0</v>
      </c>
      <c r="P318" s="28">
        <f>-'[4]IE Trail Balance 13|14'!N560</f>
        <v>0</v>
      </c>
      <c r="Q318" s="29">
        <f>-'[4]IE Trail Balance 13|14'!P560</f>
        <v>0</v>
      </c>
      <c r="R318" s="27">
        <f>E325</f>
        <v>105000</v>
      </c>
      <c r="S318" s="28">
        <f>R318</f>
        <v>105000</v>
      </c>
      <c r="T318" s="29">
        <f>F325</f>
        <v>47305.72</v>
      </c>
      <c r="U318" s="30">
        <f>G325</f>
        <v>105000</v>
      </c>
      <c r="V318" s="27">
        <f>H325</f>
        <v>110250</v>
      </c>
      <c r="W318" s="29">
        <f>I325</f>
        <v>115763</v>
      </c>
    </row>
    <row r="319" spans="1:23" ht="13.5" x14ac:dyDescent="0.25">
      <c r="C319" s="1" t="s">
        <v>83</v>
      </c>
      <c r="D319" s="37"/>
      <c r="E319" s="25">
        <v>50000</v>
      </c>
      <c r="F319" s="25"/>
      <c r="G319" s="25">
        <v>50000</v>
      </c>
      <c r="H319" s="25">
        <f t="shared" si="35"/>
        <v>52500</v>
      </c>
      <c r="I319" s="25">
        <f t="shared" si="35"/>
        <v>55125</v>
      </c>
      <c r="J319" s="25"/>
      <c r="M319" s="18" t="s">
        <v>15</v>
      </c>
      <c r="N319" s="26"/>
      <c r="O319" s="32"/>
      <c r="P319" s="33"/>
      <c r="Q319" s="34"/>
      <c r="R319" s="32"/>
      <c r="S319" s="33"/>
      <c r="T319" s="34"/>
      <c r="U319" s="35"/>
      <c r="V319" s="32"/>
      <c r="W319" s="34"/>
    </row>
    <row r="320" spans="1:23" ht="13.5" x14ac:dyDescent="0.25">
      <c r="C320" s="1" t="s">
        <v>84</v>
      </c>
      <c r="D320" s="37"/>
      <c r="E320" s="25">
        <v>45800</v>
      </c>
      <c r="F320" s="25"/>
      <c r="G320" s="25">
        <v>45800</v>
      </c>
      <c r="H320" s="25">
        <f t="shared" si="35"/>
        <v>48090</v>
      </c>
      <c r="I320" s="25">
        <f t="shared" si="35"/>
        <v>50495</v>
      </c>
      <c r="J320" s="25"/>
      <c r="M320" s="39" t="s">
        <v>16</v>
      </c>
      <c r="N320" s="40"/>
      <c r="O320" s="41">
        <f t="shared" ref="O320:W320" si="36">SUM(O316:O319)</f>
        <v>141695.69999999998</v>
      </c>
      <c r="P320" s="42">
        <f t="shared" si="36"/>
        <v>136777.56</v>
      </c>
      <c r="Q320" s="43">
        <f t="shared" si="36"/>
        <v>145955.90000000002</v>
      </c>
      <c r="R320" s="41">
        <f t="shared" si="36"/>
        <v>298800</v>
      </c>
      <c r="S320" s="42">
        <f t="shared" si="36"/>
        <v>298800</v>
      </c>
      <c r="T320" s="43">
        <f t="shared" si="36"/>
        <v>82111.05</v>
      </c>
      <c r="U320" s="44">
        <f t="shared" si="36"/>
        <v>298800</v>
      </c>
      <c r="V320" s="41">
        <f t="shared" si="36"/>
        <v>313740</v>
      </c>
      <c r="W320" s="43">
        <f t="shared" si="36"/>
        <v>329429</v>
      </c>
    </row>
    <row r="321" spans="2:23" x14ac:dyDescent="0.2">
      <c r="C321" s="1" t="s">
        <v>85</v>
      </c>
      <c r="D321" s="37"/>
      <c r="E321" s="25">
        <v>50000</v>
      </c>
      <c r="F321" s="25"/>
      <c r="G321" s="25">
        <v>50000</v>
      </c>
      <c r="H321" s="25">
        <f t="shared" si="35"/>
        <v>52500</v>
      </c>
      <c r="I321" s="25">
        <f t="shared" si="35"/>
        <v>55125</v>
      </c>
      <c r="J321" s="25"/>
    </row>
    <row r="322" spans="2:23" x14ac:dyDescent="0.2">
      <c r="C322" s="1" t="s">
        <v>39</v>
      </c>
      <c r="D322" s="37"/>
      <c r="E322" s="25">
        <v>1000</v>
      </c>
      <c r="F322" s="25"/>
      <c r="G322" s="25">
        <v>1000</v>
      </c>
      <c r="H322" s="25">
        <f t="shared" si="35"/>
        <v>1050</v>
      </c>
      <c r="I322" s="25">
        <f t="shared" si="35"/>
        <v>1103</v>
      </c>
      <c r="J322" s="25"/>
    </row>
    <row r="323" spans="2:23" x14ac:dyDescent="0.2">
      <c r="B323" s="1" t="s">
        <v>14</v>
      </c>
      <c r="C323" s="1" t="s">
        <v>81</v>
      </c>
      <c r="D323" s="37"/>
      <c r="E323" s="25">
        <v>1500</v>
      </c>
      <c r="F323" s="25"/>
      <c r="G323" s="25">
        <v>1500</v>
      </c>
      <c r="H323" s="25">
        <f>ROUND(+G323*1.05,0)</f>
        <v>1575</v>
      </c>
      <c r="I323" s="25">
        <f>ROUND(+H323*1.05,0)</f>
        <v>1654</v>
      </c>
      <c r="J323" s="25"/>
    </row>
    <row r="324" spans="2:23" x14ac:dyDescent="0.2">
      <c r="D324" s="37"/>
      <c r="E324" s="25"/>
      <c r="F324" s="25"/>
      <c r="G324" s="25"/>
      <c r="H324" s="25"/>
      <c r="I324" s="25"/>
      <c r="J324" s="25"/>
    </row>
    <row r="325" spans="2:23" x14ac:dyDescent="0.2">
      <c r="B325" s="55" t="s">
        <v>26</v>
      </c>
      <c r="D325" s="49"/>
      <c r="E325" s="53">
        <f>80000+25000</f>
        <v>105000</v>
      </c>
      <c r="F325" s="53">
        <v>47305.72</v>
      </c>
      <c r="G325" s="53">
        <f>80000+25000</f>
        <v>105000</v>
      </c>
      <c r="H325" s="25">
        <f>ROUND(+G325*1.05,0)</f>
        <v>110250</v>
      </c>
      <c r="I325" s="25">
        <f>ROUND(+H325*1.05,0)</f>
        <v>115763</v>
      </c>
      <c r="J325" s="25"/>
    </row>
    <row r="326" spans="2:23" x14ac:dyDescent="0.2">
      <c r="D326" s="37"/>
      <c r="E326" s="25"/>
      <c r="F326" s="25"/>
      <c r="G326" s="25"/>
      <c r="H326" s="25"/>
      <c r="I326" s="25"/>
      <c r="J326" s="25"/>
    </row>
    <row r="327" spans="2:23" x14ac:dyDescent="0.2">
      <c r="D327" s="37"/>
      <c r="E327" s="38"/>
      <c r="F327" s="38"/>
      <c r="G327" s="38"/>
      <c r="H327" s="38"/>
      <c r="I327" s="38"/>
      <c r="J327" s="25"/>
    </row>
    <row r="328" spans="2:23" ht="13.5" thickBot="1" x14ac:dyDescent="0.25">
      <c r="D328" s="37"/>
      <c r="E328" s="46">
        <f>SUM(E316:E327)</f>
        <v>298800</v>
      </c>
      <c r="F328" s="46">
        <f>SUM(F316:F327)</f>
        <v>82111.05</v>
      </c>
      <c r="G328" s="46">
        <f>SUM(G316:G327)</f>
        <v>298800</v>
      </c>
      <c r="H328" s="46">
        <f>SUM(H316:H327)</f>
        <v>313740</v>
      </c>
      <c r="I328" s="46">
        <f>SUM(I316:I327)</f>
        <v>329429</v>
      </c>
      <c r="J328" s="25"/>
    </row>
    <row r="329" spans="2:23" ht="13.5" thickTop="1" x14ac:dyDescent="0.2">
      <c r="D329" s="25"/>
      <c r="E329" s="25"/>
      <c r="F329" s="25"/>
      <c r="G329" s="25"/>
      <c r="H329" s="25"/>
      <c r="I329" s="25"/>
      <c r="J329" s="25"/>
    </row>
    <row r="330" spans="2:23" x14ac:dyDescent="0.2">
      <c r="D330" s="25"/>
      <c r="E330" s="25"/>
      <c r="F330" s="25"/>
      <c r="G330" s="25"/>
      <c r="H330" s="25"/>
      <c r="I330" s="25"/>
      <c r="J330" s="25"/>
    </row>
    <row r="331" spans="2:23" ht="15" x14ac:dyDescent="0.35">
      <c r="B331" s="12" t="s">
        <v>86</v>
      </c>
      <c r="D331" s="47"/>
      <c r="E331" s="12"/>
      <c r="F331" s="12"/>
      <c r="H331" s="12" t="s">
        <v>87</v>
      </c>
      <c r="I331" s="25"/>
      <c r="J331" s="25"/>
      <c r="M331" s="48" t="str">
        <f>B331</f>
        <v>VERPLEGINGSDIENSTE</v>
      </c>
      <c r="V331" s="48" t="str">
        <f>H331</f>
        <v>POS NO. 55</v>
      </c>
    </row>
    <row r="332" spans="2:23" x14ac:dyDescent="0.2">
      <c r="B332" s="12"/>
      <c r="D332" s="47"/>
      <c r="E332" s="12"/>
      <c r="F332" s="12"/>
      <c r="H332" s="12"/>
      <c r="I332" s="25"/>
      <c r="J332" s="25"/>
    </row>
    <row r="333" spans="2:23" ht="12.75" customHeight="1" x14ac:dyDescent="0.2">
      <c r="D333" s="47"/>
      <c r="E333" s="13" t="str">
        <f>$E$7</f>
        <v>Begroot</v>
      </c>
      <c r="F333" s="13" t="str">
        <f>$F$7</f>
        <v>Uitgawe</v>
      </c>
      <c r="G333" s="13" t="str">
        <f>$G$7</f>
        <v>Begroot</v>
      </c>
      <c r="H333" s="13" t="str">
        <f>$H$7</f>
        <v>Begroot</v>
      </c>
      <c r="I333" s="13" t="str">
        <f>$I$7</f>
        <v>Begroot</v>
      </c>
      <c r="J333" s="25"/>
      <c r="M333" s="77" t="s">
        <v>7</v>
      </c>
      <c r="N333" s="78"/>
      <c r="O333" s="2" t="str">
        <f>[4]heading!$B$2</f>
        <v>2010/11</v>
      </c>
      <c r="P333" s="3" t="str">
        <f>[4]heading!$C$2</f>
        <v>2011/12</v>
      </c>
      <c r="Q333" s="4" t="str">
        <f>[4]heading!$D$2</f>
        <v>2012/13</v>
      </c>
      <c r="R333" s="81" t="str">
        <f>[4]heading!$E$2</f>
        <v>Current Year 2013/14</v>
      </c>
      <c r="S333" s="82"/>
      <c r="T333" s="82"/>
      <c r="U333" s="83" t="str">
        <f>[4]heading!$I$2</f>
        <v>2014/15 Medium Term Revenue &amp; Expenditure Framework</v>
      </c>
      <c r="V333" s="84"/>
      <c r="W333" s="85"/>
    </row>
    <row r="334" spans="2:23" ht="38.25" x14ac:dyDescent="0.2">
      <c r="D334" s="49"/>
      <c r="E334" s="50" t="str">
        <f>$E$8</f>
        <v>2013-2014</v>
      </c>
      <c r="F334" s="50" t="str">
        <f>$F$8</f>
        <v>2013-2014</v>
      </c>
      <c r="G334" s="50" t="str">
        <f>$G$8</f>
        <v>2014-2015</v>
      </c>
      <c r="H334" s="50" t="str">
        <f>$H$8</f>
        <v>2015-2016</v>
      </c>
      <c r="I334" s="50" t="str">
        <f>$I$8</f>
        <v>2016-2017</v>
      </c>
      <c r="J334" s="25"/>
      <c r="M334" s="79"/>
      <c r="N334" s="80"/>
      <c r="O334" s="5" t="str">
        <f>[4]heading!$B$3</f>
        <v>Audited Outcome</v>
      </c>
      <c r="P334" s="6" t="str">
        <f>[4]heading!$C$3</f>
        <v>Audited Outcome</v>
      </c>
      <c r="Q334" s="7" t="str">
        <f>[4]heading!$D$3</f>
        <v>Audited Outcome</v>
      </c>
      <c r="R334" s="5" t="str">
        <f>[4]heading!$E$3</f>
        <v>Original Budget</v>
      </c>
      <c r="S334" s="6" t="str">
        <f>[4]heading!$F$3</f>
        <v>Adjusted Budget</v>
      </c>
      <c r="T334" s="8" t="s">
        <v>0</v>
      </c>
      <c r="U334" s="5" t="str">
        <f>[4]heading!$I$3</f>
        <v>Budget Year 2014/15</v>
      </c>
      <c r="V334" s="6" t="str">
        <f>[4]heading!$J$3</f>
        <v>Budget Year +1  2015/16</v>
      </c>
      <c r="W334" s="7" t="str">
        <f>[4]heading!$K$3</f>
        <v>Budget Year +2  2016/17</v>
      </c>
    </row>
    <row r="335" spans="2:23" ht="13.5" x14ac:dyDescent="0.25">
      <c r="D335" s="49"/>
      <c r="E335" s="50"/>
      <c r="F335" s="50"/>
      <c r="G335" s="50"/>
      <c r="H335" s="50"/>
      <c r="I335" s="50"/>
      <c r="J335" s="25"/>
      <c r="M335" s="18" t="s">
        <v>8</v>
      </c>
      <c r="N335" s="19"/>
      <c r="O335" s="20"/>
      <c r="P335" s="20"/>
      <c r="Q335" s="21"/>
      <c r="R335" s="22"/>
      <c r="S335" s="20"/>
      <c r="T335" s="21"/>
      <c r="U335" s="22"/>
      <c r="V335" s="23"/>
      <c r="W335" s="21"/>
    </row>
    <row r="336" spans="2:23" ht="13.5" x14ac:dyDescent="0.25">
      <c r="D336" s="49"/>
      <c r="E336" s="50"/>
      <c r="F336" s="50"/>
      <c r="G336" s="50"/>
      <c r="H336" s="50"/>
      <c r="I336" s="50"/>
      <c r="J336" s="25"/>
      <c r="L336" s="11">
        <v>65</v>
      </c>
      <c r="M336" s="18" t="s">
        <v>11</v>
      </c>
      <c r="N336" s="26"/>
      <c r="O336" s="27">
        <f>-'[4]IE Trail Balance 13|14'!L583</f>
        <v>310.35000000000002</v>
      </c>
      <c r="P336" s="28">
        <f>-'[4]IE Trail Balance 13|14'!N583</f>
        <v>385.8</v>
      </c>
      <c r="Q336" s="29">
        <f>-'[4]IE Trail Balance 13|14'!P583</f>
        <v>937.18000000000006</v>
      </c>
      <c r="R336" s="27">
        <f>E340</f>
        <v>3000</v>
      </c>
      <c r="S336" s="28">
        <f>R336</f>
        <v>3000</v>
      </c>
      <c r="T336" s="29">
        <f>F340</f>
        <v>0</v>
      </c>
      <c r="U336" s="30">
        <f>G340</f>
        <v>3000</v>
      </c>
      <c r="V336" s="27">
        <f>H340</f>
        <v>3150</v>
      </c>
      <c r="W336" s="29">
        <f>I340</f>
        <v>3308</v>
      </c>
    </row>
    <row r="337" spans="2:23" ht="13.5" x14ac:dyDescent="0.25">
      <c r="D337" s="49"/>
      <c r="E337" s="15"/>
      <c r="F337" s="15"/>
      <c r="G337" s="15"/>
      <c r="H337" s="15"/>
      <c r="I337" s="25"/>
      <c r="J337" s="25"/>
      <c r="L337" s="11">
        <v>66</v>
      </c>
      <c r="M337" s="18" t="s">
        <v>13</v>
      </c>
      <c r="N337" s="26"/>
      <c r="O337" s="27"/>
      <c r="P337" s="28"/>
      <c r="Q337" s="29"/>
      <c r="R337" s="27"/>
      <c r="S337" s="28"/>
      <c r="T337" s="29"/>
      <c r="U337" s="30"/>
      <c r="V337" s="27"/>
      <c r="W337" s="29"/>
    </row>
    <row r="338" spans="2:23" ht="13.5" x14ac:dyDescent="0.25">
      <c r="B338" s="1" t="s">
        <v>9</v>
      </c>
      <c r="D338" s="37"/>
      <c r="E338" s="25">
        <f>2000+1000</f>
        <v>3000</v>
      </c>
      <c r="F338" s="25">
        <v>0</v>
      </c>
      <c r="G338" s="25">
        <v>3000</v>
      </c>
      <c r="H338" s="25">
        <f>ROUND(+G338*1.05,0)</f>
        <v>3150</v>
      </c>
      <c r="I338" s="25">
        <f>ROUND(+H338*1.05,0)</f>
        <v>3308</v>
      </c>
      <c r="J338" s="25"/>
      <c r="M338" s="18" t="s">
        <v>15</v>
      </c>
      <c r="N338" s="26"/>
      <c r="O338" s="32"/>
      <c r="P338" s="33"/>
      <c r="Q338" s="34"/>
      <c r="R338" s="32"/>
      <c r="S338" s="33"/>
      <c r="T338" s="34"/>
      <c r="U338" s="35"/>
      <c r="V338" s="32"/>
      <c r="W338" s="34"/>
    </row>
    <row r="339" spans="2:23" ht="13.5" x14ac:dyDescent="0.25">
      <c r="D339" s="37"/>
      <c r="E339" s="38"/>
      <c r="F339" s="38"/>
      <c r="G339" s="38"/>
      <c r="H339" s="38"/>
      <c r="I339" s="38"/>
      <c r="J339" s="25"/>
      <c r="M339" s="39" t="s">
        <v>16</v>
      </c>
      <c r="N339" s="40"/>
      <c r="O339" s="41">
        <f t="shared" ref="O339:W339" si="37">SUM(O335:O338)</f>
        <v>310.35000000000002</v>
      </c>
      <c r="P339" s="42">
        <f t="shared" si="37"/>
        <v>385.8</v>
      </c>
      <c r="Q339" s="43">
        <f t="shared" si="37"/>
        <v>937.18000000000006</v>
      </c>
      <c r="R339" s="41">
        <f t="shared" si="37"/>
        <v>3000</v>
      </c>
      <c r="S339" s="42">
        <f t="shared" si="37"/>
        <v>3000</v>
      </c>
      <c r="T339" s="43">
        <f t="shared" si="37"/>
        <v>0</v>
      </c>
      <c r="U339" s="44">
        <f t="shared" si="37"/>
        <v>3000</v>
      </c>
      <c r="V339" s="41">
        <f t="shared" si="37"/>
        <v>3150</v>
      </c>
      <c r="W339" s="43">
        <f t="shared" si="37"/>
        <v>3308</v>
      </c>
    </row>
    <row r="340" spans="2:23" ht="13.5" thickBot="1" x14ac:dyDescent="0.25">
      <c r="D340" s="37"/>
      <c r="E340" s="46">
        <f>SUM(E337:E339)</f>
        <v>3000</v>
      </c>
      <c r="F340" s="46">
        <f>SUM(F337:F339)</f>
        <v>0</v>
      </c>
      <c r="G340" s="46">
        <f>SUM(G337:G339)</f>
        <v>3000</v>
      </c>
      <c r="H340" s="46">
        <f>SUM(H337:H339)</f>
        <v>3150</v>
      </c>
      <c r="I340" s="46">
        <f>SUM(I337:I339)</f>
        <v>3308</v>
      </c>
      <c r="J340" s="25"/>
    </row>
    <row r="341" spans="2:23" ht="13.5" thickTop="1" x14ac:dyDescent="0.2">
      <c r="D341" s="25"/>
      <c r="E341" s="25"/>
      <c r="F341" s="25"/>
      <c r="G341" s="25"/>
      <c r="H341" s="25"/>
      <c r="I341" s="25"/>
      <c r="J341" s="25"/>
    </row>
    <row r="342" spans="2:23" x14ac:dyDescent="0.2">
      <c r="D342" s="25"/>
      <c r="E342" s="25"/>
      <c r="F342" s="25"/>
      <c r="G342" s="25"/>
      <c r="H342" s="25"/>
      <c r="I342" s="25"/>
      <c r="J342" s="25"/>
    </row>
    <row r="343" spans="2:23" ht="15" x14ac:dyDescent="0.35">
      <c r="B343" s="12" t="s">
        <v>88</v>
      </c>
      <c r="D343" s="47"/>
      <c r="E343" s="12"/>
      <c r="F343" s="12"/>
      <c r="H343" s="12" t="s">
        <v>89</v>
      </c>
      <c r="I343" s="25"/>
      <c r="J343" s="25"/>
      <c r="M343" s="48" t="str">
        <f>B343</f>
        <v>WOONWAPARK</v>
      </c>
      <c r="V343" s="48" t="str">
        <f>H343</f>
        <v>POS NO. 56</v>
      </c>
    </row>
    <row r="344" spans="2:23" x14ac:dyDescent="0.2">
      <c r="B344" s="12"/>
      <c r="D344" s="47"/>
      <c r="E344" s="12"/>
      <c r="F344" s="12"/>
      <c r="H344" s="12"/>
      <c r="I344" s="25"/>
      <c r="J344" s="25"/>
    </row>
    <row r="345" spans="2:23" ht="12.75" customHeight="1" x14ac:dyDescent="0.2">
      <c r="D345" s="47"/>
      <c r="E345" s="13" t="str">
        <f>$E$7</f>
        <v>Begroot</v>
      </c>
      <c r="F345" s="13" t="str">
        <f>$F$7</f>
        <v>Uitgawe</v>
      </c>
      <c r="G345" s="13" t="str">
        <f>$G$7</f>
        <v>Begroot</v>
      </c>
      <c r="H345" s="13" t="str">
        <f>$H$7</f>
        <v>Begroot</v>
      </c>
      <c r="I345" s="13" t="str">
        <f>$I$7</f>
        <v>Begroot</v>
      </c>
      <c r="J345" s="25"/>
      <c r="M345" s="77" t="s">
        <v>7</v>
      </c>
      <c r="N345" s="78"/>
      <c r="O345" s="2" t="str">
        <f>[4]heading!$B$2</f>
        <v>2010/11</v>
      </c>
      <c r="P345" s="3" t="str">
        <f>[4]heading!$C$2</f>
        <v>2011/12</v>
      </c>
      <c r="Q345" s="4" t="str">
        <f>[4]heading!$D$2</f>
        <v>2012/13</v>
      </c>
      <c r="R345" s="81" t="str">
        <f>[4]heading!$E$2</f>
        <v>Current Year 2013/14</v>
      </c>
      <c r="S345" s="82"/>
      <c r="T345" s="82"/>
      <c r="U345" s="83" t="str">
        <f>[4]heading!$I$2</f>
        <v>2014/15 Medium Term Revenue &amp; Expenditure Framework</v>
      </c>
      <c r="V345" s="84"/>
      <c r="W345" s="85"/>
    </row>
    <row r="346" spans="2:23" ht="38.25" x14ac:dyDescent="0.2">
      <c r="D346" s="49"/>
      <c r="E346" s="50" t="str">
        <f>$E$8</f>
        <v>2013-2014</v>
      </c>
      <c r="F346" s="50" t="str">
        <f>$F$8</f>
        <v>2013-2014</v>
      </c>
      <c r="G346" s="50" t="str">
        <f>$G$8</f>
        <v>2014-2015</v>
      </c>
      <c r="H346" s="50" t="str">
        <f>$H$8</f>
        <v>2015-2016</v>
      </c>
      <c r="I346" s="50" t="str">
        <f>$I$8</f>
        <v>2016-2017</v>
      </c>
      <c r="J346" s="25"/>
      <c r="M346" s="79"/>
      <c r="N346" s="80"/>
      <c r="O346" s="5" t="str">
        <f>[4]heading!$B$3</f>
        <v>Audited Outcome</v>
      </c>
      <c r="P346" s="6" t="str">
        <f>[4]heading!$C$3</f>
        <v>Audited Outcome</v>
      </c>
      <c r="Q346" s="7" t="str">
        <f>[4]heading!$D$3</f>
        <v>Audited Outcome</v>
      </c>
      <c r="R346" s="5" t="str">
        <f>[4]heading!$E$3</f>
        <v>Original Budget</v>
      </c>
      <c r="S346" s="6" t="str">
        <f>[4]heading!$F$3</f>
        <v>Adjusted Budget</v>
      </c>
      <c r="T346" s="8" t="s">
        <v>0</v>
      </c>
      <c r="U346" s="5" t="str">
        <f>[4]heading!$I$3</f>
        <v>Budget Year 2014/15</v>
      </c>
      <c r="V346" s="6" t="str">
        <f>[4]heading!$J$3</f>
        <v>Budget Year +1  2015/16</v>
      </c>
      <c r="W346" s="7" t="str">
        <f>[4]heading!$K$3</f>
        <v>Budget Year +2  2016/17</v>
      </c>
    </row>
    <row r="347" spans="2:23" ht="13.5" x14ac:dyDescent="0.25">
      <c r="D347" s="49"/>
      <c r="E347" s="50"/>
      <c r="F347" s="50"/>
      <c r="G347" s="50"/>
      <c r="H347" s="50"/>
      <c r="I347" s="50"/>
      <c r="J347" s="25"/>
      <c r="M347" s="18" t="s">
        <v>8</v>
      </c>
      <c r="N347" s="19"/>
      <c r="O347" s="20"/>
      <c r="P347" s="20"/>
      <c r="Q347" s="21"/>
      <c r="R347" s="22"/>
      <c r="S347" s="20"/>
      <c r="T347" s="21"/>
      <c r="U347" s="22"/>
      <c r="V347" s="23"/>
      <c r="W347" s="21"/>
    </row>
    <row r="348" spans="2:23" ht="13.5" x14ac:dyDescent="0.25">
      <c r="D348" s="49"/>
      <c r="E348" s="15"/>
      <c r="F348" s="15"/>
      <c r="G348" s="15"/>
      <c r="H348" s="15"/>
      <c r="I348" s="25"/>
      <c r="J348" s="25"/>
      <c r="L348" s="11">
        <v>65</v>
      </c>
      <c r="M348" s="18" t="s">
        <v>11</v>
      </c>
      <c r="N348" s="26"/>
      <c r="O348" s="27">
        <f>-'[4]IE Trail Balance 13|14'!L591</f>
        <v>1308.95</v>
      </c>
      <c r="P348" s="28">
        <f>-'[4]IE Trail Balance 13|14'!N591</f>
        <v>212.86</v>
      </c>
      <c r="Q348" s="29">
        <f>-'[4]IE Trail Balance 13|14'!P591</f>
        <v>537.05999999999995</v>
      </c>
      <c r="R348" s="27">
        <f>E352</f>
        <v>7000</v>
      </c>
      <c r="S348" s="28">
        <f>R348</f>
        <v>7000</v>
      </c>
      <c r="T348" s="29">
        <f>F352</f>
        <v>177.70999999999998</v>
      </c>
      <c r="U348" s="30">
        <f>G352</f>
        <v>7000</v>
      </c>
      <c r="V348" s="27">
        <f>H352</f>
        <v>7350</v>
      </c>
      <c r="W348" s="29">
        <f>I352</f>
        <v>7718</v>
      </c>
    </row>
    <row r="349" spans="2:23" ht="13.5" x14ac:dyDescent="0.25">
      <c r="B349" s="1" t="s">
        <v>9</v>
      </c>
      <c r="D349" s="37"/>
      <c r="E349" s="25">
        <v>5000</v>
      </c>
      <c r="F349" s="25">
        <v>177.70999999999998</v>
      </c>
      <c r="G349" s="25">
        <v>5000</v>
      </c>
      <c r="H349" s="25">
        <f>ROUND(+G349*1.05,0)</f>
        <v>5250</v>
      </c>
      <c r="I349" s="25">
        <f>ROUND(+H349*1.05,0)</f>
        <v>5513</v>
      </c>
      <c r="J349" s="25"/>
      <c r="L349" s="11">
        <v>66</v>
      </c>
      <c r="M349" s="18" t="s">
        <v>13</v>
      </c>
      <c r="N349" s="26"/>
      <c r="O349" s="27"/>
      <c r="P349" s="28"/>
      <c r="Q349" s="29"/>
      <c r="R349" s="27"/>
      <c r="S349" s="28"/>
      <c r="T349" s="29"/>
      <c r="U349" s="30"/>
      <c r="V349" s="27"/>
      <c r="W349" s="29"/>
    </row>
    <row r="350" spans="2:23" ht="13.5" x14ac:dyDescent="0.25">
      <c r="B350" s="1" t="s">
        <v>14</v>
      </c>
      <c r="D350" s="37"/>
      <c r="E350" s="25">
        <v>2000</v>
      </c>
      <c r="F350" s="25"/>
      <c r="G350" s="25">
        <v>2000</v>
      </c>
      <c r="H350" s="25">
        <f>ROUND(+G350*1.05,0)</f>
        <v>2100</v>
      </c>
      <c r="I350" s="25">
        <f>ROUND(+H350*1.05,0)</f>
        <v>2205</v>
      </c>
      <c r="J350" s="25"/>
      <c r="M350" s="18" t="s">
        <v>15</v>
      </c>
      <c r="N350" s="26"/>
      <c r="O350" s="32"/>
      <c r="P350" s="33"/>
      <c r="Q350" s="34"/>
      <c r="R350" s="32"/>
      <c r="S350" s="33"/>
      <c r="T350" s="34"/>
      <c r="U350" s="35"/>
      <c r="V350" s="32"/>
      <c r="W350" s="34"/>
    </row>
    <row r="351" spans="2:23" ht="13.5" x14ac:dyDescent="0.25">
      <c r="D351" s="37"/>
      <c r="E351" s="38"/>
      <c r="F351" s="38"/>
      <c r="G351" s="38"/>
      <c r="H351" s="38"/>
      <c r="I351" s="38"/>
      <c r="J351" s="25"/>
      <c r="M351" s="39" t="s">
        <v>16</v>
      </c>
      <c r="N351" s="40"/>
      <c r="O351" s="41">
        <f t="shared" ref="O351:W351" si="38">SUM(O347:O350)</f>
        <v>1308.95</v>
      </c>
      <c r="P351" s="42">
        <f t="shared" si="38"/>
        <v>212.86</v>
      </c>
      <c r="Q351" s="43">
        <f t="shared" si="38"/>
        <v>537.05999999999995</v>
      </c>
      <c r="R351" s="41">
        <f t="shared" si="38"/>
        <v>7000</v>
      </c>
      <c r="S351" s="42">
        <f t="shared" si="38"/>
        <v>7000</v>
      </c>
      <c r="T351" s="43">
        <f t="shared" si="38"/>
        <v>177.70999999999998</v>
      </c>
      <c r="U351" s="44">
        <f t="shared" si="38"/>
        <v>7000</v>
      </c>
      <c r="V351" s="41">
        <f t="shared" si="38"/>
        <v>7350</v>
      </c>
      <c r="W351" s="43">
        <f t="shared" si="38"/>
        <v>7718</v>
      </c>
    </row>
    <row r="352" spans="2:23" ht="13.5" thickBot="1" x14ac:dyDescent="0.25">
      <c r="D352" s="37"/>
      <c r="E352" s="46">
        <f>SUM(E348:E351)</f>
        <v>7000</v>
      </c>
      <c r="F352" s="46">
        <f>SUM(F348:F351)</f>
        <v>177.70999999999998</v>
      </c>
      <c r="G352" s="46">
        <f>SUM(G348:G351)</f>
        <v>7000</v>
      </c>
      <c r="H352" s="46">
        <f>SUM(H348:H351)</f>
        <v>7350</v>
      </c>
      <c r="I352" s="46">
        <f>SUM(I348:I351)</f>
        <v>7718</v>
      </c>
      <c r="J352" s="25"/>
    </row>
    <row r="353" spans="2:23" ht="13.5" thickTop="1" x14ac:dyDescent="0.2">
      <c r="D353" s="25"/>
      <c r="E353" s="25"/>
      <c r="F353" s="25"/>
      <c r="G353" s="25"/>
      <c r="H353" s="25"/>
      <c r="I353" s="25"/>
      <c r="J353" s="25"/>
    </row>
    <row r="354" spans="2:23" x14ac:dyDescent="0.2">
      <c r="D354" s="25"/>
      <c r="E354" s="25"/>
      <c r="F354" s="25"/>
      <c r="G354" s="25"/>
      <c r="H354" s="25"/>
      <c r="I354" s="25"/>
      <c r="J354" s="25"/>
    </row>
    <row r="355" spans="2:23" x14ac:dyDescent="0.2">
      <c r="D355" s="25"/>
      <c r="E355" s="25"/>
      <c r="F355" s="25"/>
      <c r="G355" s="25"/>
      <c r="H355" s="25"/>
      <c r="I355" s="25"/>
      <c r="J355" s="25"/>
    </row>
    <row r="356" spans="2:23" x14ac:dyDescent="0.2">
      <c r="D356" s="25"/>
      <c r="E356" s="25"/>
      <c r="F356" s="25"/>
      <c r="G356" s="25"/>
      <c r="H356" s="25"/>
      <c r="I356" s="25"/>
      <c r="J356" s="25"/>
    </row>
    <row r="357" spans="2:23" x14ac:dyDescent="0.2">
      <c r="D357" s="25"/>
      <c r="E357" s="25"/>
      <c r="F357" s="25"/>
      <c r="G357" s="25"/>
      <c r="H357" s="25"/>
      <c r="I357" s="25"/>
      <c r="J357" s="25"/>
    </row>
    <row r="358" spans="2:23" ht="15" x14ac:dyDescent="0.35">
      <c r="B358" s="12" t="s">
        <v>90</v>
      </c>
      <c r="D358" s="47"/>
      <c r="E358" s="12"/>
      <c r="F358" s="12"/>
      <c r="H358" s="12" t="s">
        <v>91</v>
      </c>
      <c r="I358" s="25"/>
      <c r="J358" s="25"/>
      <c r="M358" s="48" t="str">
        <f>B358</f>
        <v>SLAGPALE</v>
      </c>
      <c r="V358" s="48" t="str">
        <f>H358</f>
        <v>POS NO. 57</v>
      </c>
    </row>
    <row r="359" spans="2:23" x14ac:dyDescent="0.2">
      <c r="B359" s="12"/>
      <c r="D359" s="47"/>
      <c r="E359" s="12"/>
      <c r="F359" s="12"/>
      <c r="H359" s="12"/>
      <c r="I359" s="25"/>
      <c r="J359" s="25"/>
    </row>
    <row r="360" spans="2:23" ht="12.75" customHeight="1" x14ac:dyDescent="0.2">
      <c r="D360" s="47"/>
      <c r="E360" s="13" t="str">
        <f>$E$7</f>
        <v>Begroot</v>
      </c>
      <c r="F360" s="13" t="str">
        <f>$F$7</f>
        <v>Uitgawe</v>
      </c>
      <c r="G360" s="13" t="str">
        <f>$G$7</f>
        <v>Begroot</v>
      </c>
      <c r="H360" s="13" t="str">
        <f>$H$7</f>
        <v>Begroot</v>
      </c>
      <c r="I360" s="13" t="str">
        <f>$I$7</f>
        <v>Begroot</v>
      </c>
      <c r="J360" s="25"/>
      <c r="M360" s="77" t="s">
        <v>7</v>
      </c>
      <c r="N360" s="78"/>
      <c r="O360" s="2" t="str">
        <f>[4]heading!$B$2</f>
        <v>2010/11</v>
      </c>
      <c r="P360" s="3" t="str">
        <f>[4]heading!$C$2</f>
        <v>2011/12</v>
      </c>
      <c r="Q360" s="4" t="str">
        <f>[4]heading!$D$2</f>
        <v>2012/13</v>
      </c>
      <c r="R360" s="81" t="str">
        <f>[4]heading!$E$2</f>
        <v>Current Year 2013/14</v>
      </c>
      <c r="S360" s="82"/>
      <c r="T360" s="82"/>
      <c r="U360" s="83" t="str">
        <f>[4]heading!$I$2</f>
        <v>2014/15 Medium Term Revenue &amp; Expenditure Framework</v>
      </c>
      <c r="V360" s="84"/>
      <c r="W360" s="85"/>
    </row>
    <row r="361" spans="2:23" ht="38.25" x14ac:dyDescent="0.2">
      <c r="D361" s="49"/>
      <c r="E361" s="50" t="str">
        <f>$E$8</f>
        <v>2013-2014</v>
      </c>
      <c r="F361" s="50" t="str">
        <f>$F$8</f>
        <v>2013-2014</v>
      </c>
      <c r="G361" s="50" t="str">
        <f>$G$8</f>
        <v>2014-2015</v>
      </c>
      <c r="H361" s="50" t="str">
        <f>$H$8</f>
        <v>2015-2016</v>
      </c>
      <c r="I361" s="50" t="str">
        <f>$I$8</f>
        <v>2016-2017</v>
      </c>
      <c r="J361" s="25"/>
      <c r="M361" s="79"/>
      <c r="N361" s="80"/>
      <c r="O361" s="5" t="str">
        <f>[4]heading!$B$3</f>
        <v>Audited Outcome</v>
      </c>
      <c r="P361" s="6" t="str">
        <f>[4]heading!$C$3</f>
        <v>Audited Outcome</v>
      </c>
      <c r="Q361" s="7" t="str">
        <f>[4]heading!$D$3</f>
        <v>Audited Outcome</v>
      </c>
      <c r="R361" s="5" t="str">
        <f>[4]heading!$E$3</f>
        <v>Original Budget</v>
      </c>
      <c r="S361" s="6" t="str">
        <f>[4]heading!$F$3</f>
        <v>Adjusted Budget</v>
      </c>
      <c r="T361" s="8" t="s">
        <v>0</v>
      </c>
      <c r="U361" s="5" t="str">
        <f>[4]heading!$I$3</f>
        <v>Budget Year 2014/15</v>
      </c>
      <c r="V361" s="6" t="str">
        <f>[4]heading!$J$3</f>
        <v>Budget Year +1  2015/16</v>
      </c>
      <c r="W361" s="7" t="str">
        <f>[4]heading!$K$3</f>
        <v>Budget Year +2  2016/17</v>
      </c>
    </row>
    <row r="362" spans="2:23" ht="13.5" x14ac:dyDescent="0.25">
      <c r="D362" s="49"/>
      <c r="E362" s="50"/>
      <c r="F362" s="50"/>
      <c r="G362" s="50"/>
      <c r="H362" s="50"/>
      <c r="I362" s="50"/>
      <c r="J362" s="25"/>
      <c r="M362" s="18" t="s">
        <v>8</v>
      </c>
      <c r="N362" s="19"/>
      <c r="O362" s="20"/>
      <c r="P362" s="20"/>
      <c r="Q362" s="21"/>
      <c r="R362" s="22"/>
      <c r="S362" s="20"/>
      <c r="T362" s="21"/>
      <c r="U362" s="22"/>
      <c r="V362" s="23"/>
      <c r="W362" s="21"/>
    </row>
    <row r="363" spans="2:23" ht="13.5" x14ac:dyDescent="0.25">
      <c r="D363" s="49"/>
      <c r="E363" s="50"/>
      <c r="F363" s="50"/>
      <c r="G363" s="50"/>
      <c r="H363" s="50"/>
      <c r="I363" s="50"/>
      <c r="J363" s="25"/>
      <c r="L363" s="11">
        <v>65</v>
      </c>
      <c r="M363" s="18" t="s">
        <v>11</v>
      </c>
      <c r="N363" s="26"/>
      <c r="O363" s="27">
        <f>-'[4]IE Trail Balance 13|14'!L598</f>
        <v>0</v>
      </c>
      <c r="P363" s="28">
        <f>-'[4]IE Trail Balance 13|14'!N598</f>
        <v>0</v>
      </c>
      <c r="Q363" s="29">
        <f>-'[4]IE Trail Balance 13|14'!P598</f>
        <v>0</v>
      </c>
      <c r="R363" s="27">
        <f>E367</f>
        <v>500</v>
      </c>
      <c r="S363" s="28">
        <f>R363</f>
        <v>500</v>
      </c>
      <c r="T363" s="29">
        <f>F367</f>
        <v>0</v>
      </c>
      <c r="U363" s="30">
        <f>G367</f>
        <v>500</v>
      </c>
      <c r="V363" s="27">
        <f>H367</f>
        <v>525</v>
      </c>
      <c r="W363" s="29">
        <f>I367</f>
        <v>551</v>
      </c>
    </row>
    <row r="364" spans="2:23" ht="13.5" x14ac:dyDescent="0.25">
      <c r="D364" s="49"/>
      <c r="E364" s="15"/>
      <c r="F364" s="15"/>
      <c r="G364" s="15"/>
      <c r="H364" s="15"/>
      <c r="I364" s="25"/>
      <c r="J364" s="25"/>
      <c r="L364" s="11">
        <v>66</v>
      </c>
      <c r="M364" s="18" t="s">
        <v>13</v>
      </c>
      <c r="N364" s="26"/>
      <c r="O364" s="27"/>
      <c r="P364" s="28"/>
      <c r="Q364" s="29"/>
      <c r="R364" s="27"/>
      <c r="S364" s="28"/>
      <c r="T364" s="29"/>
      <c r="U364" s="30"/>
      <c r="V364" s="27"/>
      <c r="W364" s="29"/>
    </row>
    <row r="365" spans="2:23" ht="13.5" x14ac:dyDescent="0.25">
      <c r="B365" s="1" t="s">
        <v>14</v>
      </c>
      <c r="D365" s="37"/>
      <c r="E365" s="25">
        <v>500</v>
      </c>
      <c r="F365" s="25">
        <v>0</v>
      </c>
      <c r="G365" s="25">
        <v>500</v>
      </c>
      <c r="H365" s="25">
        <f>ROUND(+G365*1.05,0)</f>
        <v>525</v>
      </c>
      <c r="I365" s="25">
        <f>ROUND(+H365*1.05,0)</f>
        <v>551</v>
      </c>
      <c r="J365" s="25"/>
      <c r="M365" s="18" t="s">
        <v>15</v>
      </c>
      <c r="N365" s="26"/>
      <c r="O365" s="32"/>
      <c r="P365" s="33"/>
      <c r="Q365" s="34"/>
      <c r="R365" s="32"/>
      <c r="S365" s="33"/>
      <c r="T365" s="34"/>
      <c r="U365" s="35"/>
      <c r="V365" s="32"/>
      <c r="W365" s="34"/>
    </row>
    <row r="366" spans="2:23" ht="13.5" x14ac:dyDescent="0.25">
      <c r="D366" s="37"/>
      <c r="E366" s="38"/>
      <c r="F366" s="38"/>
      <c r="G366" s="38"/>
      <c r="H366" s="38"/>
      <c r="I366" s="38"/>
      <c r="J366" s="25"/>
      <c r="M366" s="39" t="s">
        <v>16</v>
      </c>
      <c r="N366" s="40"/>
      <c r="O366" s="41">
        <f t="shared" ref="O366:W366" si="39">SUM(O362:O365)</f>
        <v>0</v>
      </c>
      <c r="P366" s="42">
        <f t="shared" si="39"/>
        <v>0</v>
      </c>
      <c r="Q366" s="43">
        <f t="shared" si="39"/>
        <v>0</v>
      </c>
      <c r="R366" s="41">
        <f t="shared" si="39"/>
        <v>500</v>
      </c>
      <c r="S366" s="42">
        <f t="shared" si="39"/>
        <v>500</v>
      </c>
      <c r="T366" s="43">
        <f t="shared" si="39"/>
        <v>0</v>
      </c>
      <c r="U366" s="44">
        <f t="shared" si="39"/>
        <v>500</v>
      </c>
      <c r="V366" s="41">
        <f t="shared" si="39"/>
        <v>525</v>
      </c>
      <c r="W366" s="43">
        <f t="shared" si="39"/>
        <v>551</v>
      </c>
    </row>
    <row r="367" spans="2:23" ht="13.5" thickBot="1" x14ac:dyDescent="0.25">
      <c r="D367" s="37"/>
      <c r="E367" s="46">
        <f>SUM(E364:E366)</f>
        <v>500</v>
      </c>
      <c r="F367" s="46">
        <f>SUM(F364:F366)</f>
        <v>0</v>
      </c>
      <c r="G367" s="46">
        <f>SUM(G364:G366)</f>
        <v>500</v>
      </c>
      <c r="H367" s="46">
        <f>SUM(H364:H366)</f>
        <v>525</v>
      </c>
      <c r="I367" s="46">
        <f>SUM(I364:I366)</f>
        <v>551</v>
      </c>
      <c r="J367" s="25"/>
    </row>
    <row r="368" spans="2:23" ht="13.5" thickTop="1" x14ac:dyDescent="0.2">
      <c r="D368" s="25"/>
      <c r="E368" s="25"/>
      <c r="F368" s="25"/>
      <c r="G368" s="25"/>
      <c r="H368" s="25"/>
      <c r="I368" s="25"/>
      <c r="J368" s="25"/>
    </row>
    <row r="369" spans="2:23" x14ac:dyDescent="0.2">
      <c r="D369" s="25"/>
      <c r="E369" s="25"/>
      <c r="F369" s="25"/>
      <c r="G369" s="25"/>
      <c r="H369" s="25"/>
      <c r="I369" s="25"/>
      <c r="J369" s="25"/>
    </row>
    <row r="370" spans="2:23" ht="15" x14ac:dyDescent="0.35">
      <c r="B370" s="12" t="s">
        <v>92</v>
      </c>
      <c r="D370" s="47"/>
      <c r="E370" s="12"/>
      <c r="F370" s="12"/>
      <c r="H370" s="12" t="s">
        <v>93</v>
      </c>
      <c r="I370" s="25"/>
      <c r="J370" s="25"/>
      <c r="M370" s="48" t="str">
        <f>B370</f>
        <v>ELEKTRISITEIT: ADMINISTRASIE</v>
      </c>
      <c r="V370" s="48" t="str">
        <f>H370</f>
        <v>POS NO. 60</v>
      </c>
    </row>
    <row r="371" spans="2:23" x14ac:dyDescent="0.2">
      <c r="B371" s="12"/>
      <c r="D371" s="47"/>
      <c r="E371" s="12"/>
      <c r="F371" s="12"/>
      <c r="H371" s="12"/>
      <c r="I371" s="25"/>
      <c r="J371" s="25"/>
    </row>
    <row r="372" spans="2:23" ht="12.75" customHeight="1" x14ac:dyDescent="0.2">
      <c r="D372" s="47"/>
      <c r="E372" s="13" t="str">
        <f>$E$7</f>
        <v>Begroot</v>
      </c>
      <c r="F372" s="13" t="str">
        <f>$F$7</f>
        <v>Uitgawe</v>
      </c>
      <c r="G372" s="13" t="str">
        <f>$G$7</f>
        <v>Begroot</v>
      </c>
      <c r="H372" s="13" t="str">
        <f>$H$7</f>
        <v>Begroot</v>
      </c>
      <c r="I372" s="13" t="str">
        <f>$I$7</f>
        <v>Begroot</v>
      </c>
      <c r="J372" s="25"/>
      <c r="M372" s="77" t="s">
        <v>7</v>
      </c>
      <c r="N372" s="78"/>
      <c r="O372" s="2" t="str">
        <f>[4]heading!$B$2</f>
        <v>2010/11</v>
      </c>
      <c r="P372" s="3" t="str">
        <f>[4]heading!$C$2</f>
        <v>2011/12</v>
      </c>
      <c r="Q372" s="4" t="str">
        <f>[4]heading!$D$2</f>
        <v>2012/13</v>
      </c>
      <c r="R372" s="81" t="str">
        <f>[4]heading!$E$2</f>
        <v>Current Year 2013/14</v>
      </c>
      <c r="S372" s="82"/>
      <c r="T372" s="82"/>
      <c r="U372" s="83" t="str">
        <f>[4]heading!$I$2</f>
        <v>2014/15 Medium Term Revenue &amp; Expenditure Framework</v>
      </c>
      <c r="V372" s="84"/>
      <c r="W372" s="85"/>
    </row>
    <row r="373" spans="2:23" ht="38.25" x14ac:dyDescent="0.2">
      <c r="D373" s="49"/>
      <c r="E373" s="50" t="str">
        <f>$E$8</f>
        <v>2013-2014</v>
      </c>
      <c r="F373" s="50" t="str">
        <f>$F$8</f>
        <v>2013-2014</v>
      </c>
      <c r="G373" s="50" t="str">
        <f>$G$8</f>
        <v>2014-2015</v>
      </c>
      <c r="H373" s="50" t="str">
        <f>$H$8</f>
        <v>2015-2016</v>
      </c>
      <c r="I373" s="50" t="str">
        <f>$I$8</f>
        <v>2016-2017</v>
      </c>
      <c r="J373" s="25"/>
      <c r="M373" s="79"/>
      <c r="N373" s="80"/>
      <c r="O373" s="5" t="str">
        <f>[4]heading!$B$3</f>
        <v>Audited Outcome</v>
      </c>
      <c r="P373" s="6" t="str">
        <f>[4]heading!$C$3</f>
        <v>Audited Outcome</v>
      </c>
      <c r="Q373" s="7" t="str">
        <f>[4]heading!$D$3</f>
        <v>Audited Outcome</v>
      </c>
      <c r="R373" s="5" t="str">
        <f>[4]heading!$E$3</f>
        <v>Original Budget</v>
      </c>
      <c r="S373" s="6" t="str">
        <f>[4]heading!$F$3</f>
        <v>Adjusted Budget</v>
      </c>
      <c r="T373" s="8" t="s">
        <v>0</v>
      </c>
      <c r="U373" s="5" t="str">
        <f>[4]heading!$I$3</f>
        <v>Budget Year 2014/15</v>
      </c>
      <c r="V373" s="6" t="str">
        <f>[4]heading!$J$3</f>
        <v>Budget Year +1  2015/16</v>
      </c>
      <c r="W373" s="7" t="str">
        <f>[4]heading!$K$3</f>
        <v>Budget Year +2  2016/17</v>
      </c>
    </row>
    <row r="374" spans="2:23" ht="13.5" x14ac:dyDescent="0.25">
      <c r="D374" s="49"/>
      <c r="E374" s="15"/>
      <c r="F374" s="15"/>
      <c r="G374" s="15"/>
      <c r="H374" s="15"/>
      <c r="I374" s="25"/>
      <c r="J374" s="25"/>
      <c r="M374" s="18" t="s">
        <v>8</v>
      </c>
      <c r="N374" s="19"/>
      <c r="O374" s="20"/>
      <c r="P374" s="20"/>
      <c r="Q374" s="21"/>
      <c r="R374" s="22"/>
      <c r="S374" s="20"/>
      <c r="T374" s="21"/>
      <c r="U374" s="22"/>
      <c r="V374" s="23"/>
      <c r="W374" s="21"/>
    </row>
    <row r="375" spans="2:23" ht="13.5" x14ac:dyDescent="0.25">
      <c r="B375" s="1" t="s">
        <v>9</v>
      </c>
      <c r="D375" s="49"/>
      <c r="E375" s="25">
        <v>3000</v>
      </c>
      <c r="F375" s="25">
        <v>1710.67</v>
      </c>
      <c r="G375" s="25">
        <v>3000</v>
      </c>
      <c r="H375" s="25">
        <f>ROUND(+G375*1.05,0)</f>
        <v>3150</v>
      </c>
      <c r="I375" s="25">
        <f>ROUND(+H375*1.05,0)</f>
        <v>3308</v>
      </c>
      <c r="J375" s="25"/>
      <c r="L375" s="11">
        <v>65</v>
      </c>
      <c r="M375" s="18" t="s">
        <v>11</v>
      </c>
      <c r="N375" s="26"/>
      <c r="O375" s="27">
        <f>-'[4]IE Trail Balance 13|14'!L615</f>
        <v>0</v>
      </c>
      <c r="P375" s="28">
        <f>-'[4]IE Trail Balance 13|14'!N615</f>
        <v>0</v>
      </c>
      <c r="Q375" s="29">
        <f>-'[4]IE Trail Balance 13|14'!P615</f>
        <v>0</v>
      </c>
      <c r="R375" s="27">
        <f>E381-R376</f>
        <v>3500</v>
      </c>
      <c r="S375" s="28">
        <f>R375</f>
        <v>3500</v>
      </c>
      <c r="T375" s="29">
        <f>F381-T376</f>
        <v>1710.67</v>
      </c>
      <c r="U375" s="30">
        <f>G381-U376</f>
        <v>3500</v>
      </c>
      <c r="V375" s="27">
        <f>H381-V376</f>
        <v>3675</v>
      </c>
      <c r="W375" s="29">
        <f>I381-W376</f>
        <v>3859</v>
      </c>
    </row>
    <row r="376" spans="2:23" ht="13.5" x14ac:dyDescent="0.25">
      <c r="B376" s="1" t="s">
        <v>14</v>
      </c>
      <c r="D376" s="37"/>
      <c r="E376" s="25">
        <v>500</v>
      </c>
      <c r="F376" s="25"/>
      <c r="G376" s="25">
        <v>500</v>
      </c>
      <c r="H376" s="25">
        <f>ROUND(+G376*1.05,0)</f>
        <v>525</v>
      </c>
      <c r="I376" s="25">
        <f>ROUND(+H376*1.05,0)</f>
        <v>551</v>
      </c>
      <c r="J376" s="25"/>
      <c r="L376" s="11">
        <v>66</v>
      </c>
      <c r="M376" s="18" t="s">
        <v>13</v>
      </c>
      <c r="N376" s="26"/>
      <c r="O376" s="27">
        <f>-'[4]IE Trail Balance 13|14'!L616</f>
        <v>1161.1400000000001</v>
      </c>
      <c r="P376" s="28">
        <f>-'[4]IE Trail Balance 13|14'!N616</f>
        <v>3499.29</v>
      </c>
      <c r="Q376" s="29">
        <f>-'[4]IE Trail Balance 13|14'!P616</f>
        <v>4278.8900000000003</v>
      </c>
      <c r="R376" s="27">
        <f>E378</f>
        <v>4500</v>
      </c>
      <c r="S376" s="28">
        <f>R376</f>
        <v>4500</v>
      </c>
      <c r="T376" s="29">
        <f>F378</f>
        <v>2122.81</v>
      </c>
      <c r="U376" s="30">
        <f>G378</f>
        <v>4500</v>
      </c>
      <c r="V376" s="27">
        <f>H378</f>
        <v>4725</v>
      </c>
      <c r="W376" s="29">
        <f>I378</f>
        <v>4961</v>
      </c>
    </row>
    <row r="377" spans="2:23" ht="13.5" x14ac:dyDescent="0.25">
      <c r="D377" s="49"/>
      <c r="E377" s="25"/>
      <c r="F377" s="25"/>
      <c r="G377" s="25"/>
      <c r="H377" s="25"/>
      <c r="I377" s="25"/>
      <c r="J377" s="25"/>
      <c r="M377" s="18" t="s">
        <v>15</v>
      </c>
      <c r="N377" s="26"/>
      <c r="O377" s="32"/>
      <c r="P377" s="33"/>
      <c r="Q377" s="34"/>
      <c r="R377" s="32"/>
      <c r="S377" s="33"/>
      <c r="T377" s="34"/>
      <c r="U377" s="35"/>
      <c r="V377" s="32"/>
      <c r="W377" s="34"/>
    </row>
    <row r="378" spans="2:23" ht="13.5" x14ac:dyDescent="0.25">
      <c r="B378" s="55" t="s">
        <v>26</v>
      </c>
      <c r="D378" s="49"/>
      <c r="E378" s="53">
        <f>2500+2000</f>
        <v>4500</v>
      </c>
      <c r="F378" s="53">
        <v>2122.81</v>
      </c>
      <c r="G378" s="53">
        <f>2500+2000</f>
        <v>4500</v>
      </c>
      <c r="H378" s="25">
        <f>ROUND(+G378*1.05,0)</f>
        <v>4725</v>
      </c>
      <c r="I378" s="25">
        <f>ROUND(+H378*1.05,0)</f>
        <v>4961</v>
      </c>
      <c r="J378" s="25"/>
      <c r="M378" s="39" t="s">
        <v>16</v>
      </c>
      <c r="N378" s="40"/>
      <c r="O378" s="41">
        <f t="shared" ref="O378:W378" si="40">SUM(O374:O377)</f>
        <v>1161.1400000000001</v>
      </c>
      <c r="P378" s="42">
        <f t="shared" si="40"/>
        <v>3499.29</v>
      </c>
      <c r="Q378" s="43">
        <f t="shared" si="40"/>
        <v>4278.8900000000003</v>
      </c>
      <c r="R378" s="41">
        <f t="shared" si="40"/>
        <v>8000</v>
      </c>
      <c r="S378" s="42">
        <f t="shared" si="40"/>
        <v>8000</v>
      </c>
      <c r="T378" s="43">
        <f t="shared" si="40"/>
        <v>3833.48</v>
      </c>
      <c r="U378" s="44">
        <f t="shared" si="40"/>
        <v>8000</v>
      </c>
      <c r="V378" s="41">
        <f t="shared" si="40"/>
        <v>8400</v>
      </c>
      <c r="W378" s="43">
        <f t="shared" si="40"/>
        <v>8820</v>
      </c>
    </row>
    <row r="379" spans="2:23" x14ac:dyDescent="0.2">
      <c r="D379" s="37"/>
      <c r="E379" s="25"/>
      <c r="F379" s="25"/>
      <c r="G379" s="25"/>
      <c r="H379" s="25"/>
      <c r="I379" s="25"/>
      <c r="J379" s="25"/>
    </row>
    <row r="380" spans="2:23" x14ac:dyDescent="0.2">
      <c r="D380" s="37"/>
      <c r="E380" s="38"/>
      <c r="F380" s="38"/>
      <c r="G380" s="38"/>
      <c r="H380" s="38"/>
      <c r="I380" s="38"/>
      <c r="J380" s="25"/>
    </row>
    <row r="381" spans="2:23" ht="13.5" thickBot="1" x14ac:dyDescent="0.25">
      <c r="D381" s="37"/>
      <c r="E381" s="46">
        <f>SUM(E374:E380)</f>
        <v>8000</v>
      </c>
      <c r="F381" s="46">
        <f>SUM(F374:F380)</f>
        <v>3833.48</v>
      </c>
      <c r="G381" s="46">
        <f>SUM(G374:G380)</f>
        <v>8000</v>
      </c>
      <c r="H381" s="46">
        <f>SUM(H374:H380)</f>
        <v>8400</v>
      </c>
      <c r="I381" s="46">
        <f>SUM(I374:I380)</f>
        <v>8820</v>
      </c>
      <c r="J381" s="25"/>
    </row>
    <row r="382" spans="2:23" ht="13.5" thickTop="1" x14ac:dyDescent="0.2">
      <c r="D382" s="25"/>
      <c r="E382" s="25"/>
      <c r="F382" s="25"/>
      <c r="G382" s="25"/>
      <c r="H382" s="25"/>
      <c r="I382" s="25"/>
      <c r="J382" s="25"/>
    </row>
    <row r="383" spans="2:23" x14ac:dyDescent="0.2">
      <c r="D383" s="25"/>
      <c r="E383" s="25"/>
      <c r="F383" s="25"/>
      <c r="G383" s="25"/>
      <c r="H383" s="25"/>
      <c r="I383" s="25"/>
      <c r="J383" s="25"/>
    </row>
    <row r="384" spans="2:23" x14ac:dyDescent="0.2">
      <c r="D384" s="25"/>
      <c r="E384" s="25"/>
      <c r="F384" s="25"/>
      <c r="G384" s="25"/>
      <c r="H384" s="25"/>
      <c r="I384" s="25"/>
      <c r="J384" s="25"/>
    </row>
    <row r="385" spans="2:23" ht="15" x14ac:dyDescent="0.35">
      <c r="B385" s="12" t="s">
        <v>94</v>
      </c>
      <c r="D385" s="47"/>
      <c r="E385" s="12"/>
      <c r="F385" s="12"/>
      <c r="H385" s="12" t="s">
        <v>95</v>
      </c>
      <c r="I385" s="25"/>
      <c r="J385" s="25"/>
      <c r="M385" s="48" t="str">
        <f>B385</f>
        <v>ELEKTRISITEIT: OPWEKKING</v>
      </c>
      <c r="V385" s="48" t="str">
        <f>H385</f>
        <v>POS NO. 62</v>
      </c>
    </row>
    <row r="386" spans="2:23" x14ac:dyDescent="0.2">
      <c r="B386" s="12"/>
      <c r="D386" s="47"/>
      <c r="E386" s="12"/>
      <c r="F386" s="12"/>
      <c r="H386" s="12"/>
      <c r="I386" s="25"/>
      <c r="J386" s="25"/>
    </row>
    <row r="387" spans="2:23" ht="12.75" customHeight="1" x14ac:dyDescent="0.2">
      <c r="D387" s="47"/>
      <c r="E387" s="13" t="str">
        <f>$E$7</f>
        <v>Begroot</v>
      </c>
      <c r="F387" s="13" t="str">
        <f>$F$7</f>
        <v>Uitgawe</v>
      </c>
      <c r="G387" s="13" t="str">
        <f>$G$7</f>
        <v>Begroot</v>
      </c>
      <c r="H387" s="13" t="str">
        <f>$H$7</f>
        <v>Begroot</v>
      </c>
      <c r="I387" s="13" t="str">
        <f>$I$7</f>
        <v>Begroot</v>
      </c>
      <c r="J387" s="25"/>
      <c r="M387" s="77" t="s">
        <v>7</v>
      </c>
      <c r="N387" s="78"/>
      <c r="O387" s="2" t="str">
        <f>[4]heading!$B$2</f>
        <v>2010/11</v>
      </c>
      <c r="P387" s="3" t="str">
        <f>[4]heading!$C$2</f>
        <v>2011/12</v>
      </c>
      <c r="Q387" s="4" t="str">
        <f>[4]heading!$D$2</f>
        <v>2012/13</v>
      </c>
      <c r="R387" s="81" t="str">
        <f>[4]heading!$E$2</f>
        <v>Current Year 2013/14</v>
      </c>
      <c r="S387" s="82"/>
      <c r="T387" s="82"/>
      <c r="U387" s="83" t="str">
        <f>[4]heading!$I$2</f>
        <v>2014/15 Medium Term Revenue &amp; Expenditure Framework</v>
      </c>
      <c r="V387" s="84"/>
      <c r="W387" s="85"/>
    </row>
    <row r="388" spans="2:23" ht="38.25" x14ac:dyDescent="0.2">
      <c r="D388" s="49"/>
      <c r="E388" s="50" t="str">
        <f>$E$8</f>
        <v>2013-2014</v>
      </c>
      <c r="F388" s="50" t="str">
        <f>$F$8</f>
        <v>2013-2014</v>
      </c>
      <c r="G388" s="50" t="str">
        <f>$G$8</f>
        <v>2014-2015</v>
      </c>
      <c r="H388" s="50" t="str">
        <f>$H$8</f>
        <v>2015-2016</v>
      </c>
      <c r="I388" s="50" t="str">
        <f>$I$8</f>
        <v>2016-2017</v>
      </c>
      <c r="J388" s="25"/>
      <c r="M388" s="79"/>
      <c r="N388" s="80"/>
      <c r="O388" s="5" t="str">
        <f>[4]heading!$B$3</f>
        <v>Audited Outcome</v>
      </c>
      <c r="P388" s="6" t="str">
        <f>[4]heading!$C$3</f>
        <v>Audited Outcome</v>
      </c>
      <c r="Q388" s="7" t="str">
        <f>[4]heading!$D$3</f>
        <v>Audited Outcome</v>
      </c>
      <c r="R388" s="5" t="str">
        <f>[4]heading!$E$3</f>
        <v>Original Budget</v>
      </c>
      <c r="S388" s="6" t="str">
        <f>[4]heading!$F$3</f>
        <v>Adjusted Budget</v>
      </c>
      <c r="T388" s="8" t="s">
        <v>0</v>
      </c>
      <c r="U388" s="5" t="str">
        <f>[4]heading!$I$3</f>
        <v>Budget Year 2014/15</v>
      </c>
      <c r="V388" s="6" t="str">
        <f>[4]heading!$J$3</f>
        <v>Budget Year +1  2015/16</v>
      </c>
      <c r="W388" s="7" t="str">
        <f>[4]heading!$K$3</f>
        <v>Budget Year +2  2016/17</v>
      </c>
    </row>
    <row r="389" spans="2:23" ht="13.5" x14ac:dyDescent="0.25">
      <c r="D389" s="49"/>
      <c r="E389" s="50"/>
      <c r="F389" s="50"/>
      <c r="G389" s="50"/>
      <c r="H389" s="50"/>
      <c r="I389" s="50"/>
      <c r="J389" s="25"/>
      <c r="M389" s="18" t="s">
        <v>8</v>
      </c>
      <c r="N389" s="19"/>
      <c r="O389" s="20"/>
      <c r="P389" s="20"/>
      <c r="Q389" s="21"/>
      <c r="R389" s="22"/>
      <c r="S389" s="20"/>
      <c r="T389" s="21"/>
      <c r="U389" s="22"/>
      <c r="V389" s="23"/>
      <c r="W389" s="21"/>
    </row>
    <row r="390" spans="2:23" ht="13.5" x14ac:dyDescent="0.25">
      <c r="D390" s="49"/>
      <c r="E390" s="15"/>
      <c r="F390" s="15"/>
      <c r="G390" s="15"/>
      <c r="H390" s="15"/>
      <c r="I390" s="25"/>
      <c r="J390" s="25"/>
      <c r="L390" s="11">
        <v>65</v>
      </c>
      <c r="M390" s="18" t="s">
        <v>11</v>
      </c>
      <c r="N390" s="26"/>
      <c r="O390" s="27">
        <f>-'[4]IE Trail Balance 13|14'!L632</f>
        <v>0</v>
      </c>
      <c r="P390" s="28">
        <f>-'[4]IE Trail Balance 13|14'!N632</f>
        <v>0</v>
      </c>
      <c r="Q390" s="29">
        <f>-'[4]IE Trail Balance 13|14'!P632</f>
        <v>0</v>
      </c>
      <c r="R390" s="27">
        <f>E394</f>
        <v>3000</v>
      </c>
      <c r="S390" s="28">
        <f>R390</f>
        <v>3000</v>
      </c>
      <c r="T390" s="29">
        <f>F394</f>
        <v>0</v>
      </c>
      <c r="U390" s="30">
        <f>G394</f>
        <v>3000</v>
      </c>
      <c r="V390" s="27">
        <f>H394</f>
        <v>3150</v>
      </c>
      <c r="W390" s="29">
        <f>I394</f>
        <v>3308</v>
      </c>
    </row>
    <row r="391" spans="2:23" ht="13.5" x14ac:dyDescent="0.25">
      <c r="B391" s="1" t="s">
        <v>9</v>
      </c>
      <c r="D391" s="37"/>
      <c r="E391" s="25">
        <v>2000</v>
      </c>
      <c r="F391" s="25"/>
      <c r="G391" s="25">
        <v>2000</v>
      </c>
      <c r="H391" s="25">
        <f>ROUND(+G391*1.05,0)</f>
        <v>2100</v>
      </c>
      <c r="I391" s="25">
        <f>ROUND(+H391*1.05,0)</f>
        <v>2205</v>
      </c>
      <c r="J391" s="25"/>
      <c r="L391" s="11">
        <v>66</v>
      </c>
      <c r="M391" s="18" t="s">
        <v>13</v>
      </c>
      <c r="N391" s="26"/>
      <c r="O391" s="27"/>
      <c r="P391" s="28"/>
      <c r="Q391" s="29"/>
      <c r="R391" s="27"/>
      <c r="S391" s="28"/>
      <c r="T391" s="29"/>
      <c r="U391" s="30"/>
      <c r="V391" s="27"/>
      <c r="W391" s="29"/>
    </row>
    <row r="392" spans="2:23" ht="13.5" x14ac:dyDescent="0.25">
      <c r="B392" s="1" t="s">
        <v>14</v>
      </c>
      <c r="D392" s="37"/>
      <c r="E392" s="25">
        <v>1000</v>
      </c>
      <c r="F392" s="25"/>
      <c r="G392" s="25">
        <v>1000</v>
      </c>
      <c r="H392" s="25">
        <f>ROUND(+G392*1.05,0)</f>
        <v>1050</v>
      </c>
      <c r="I392" s="25">
        <f>ROUND(+H392*1.05,0)</f>
        <v>1103</v>
      </c>
      <c r="J392" s="25"/>
      <c r="M392" s="18" t="s">
        <v>15</v>
      </c>
      <c r="N392" s="26"/>
      <c r="O392" s="32"/>
      <c r="P392" s="33"/>
      <c r="Q392" s="34"/>
      <c r="R392" s="32"/>
      <c r="S392" s="33"/>
      <c r="T392" s="34"/>
      <c r="U392" s="35"/>
      <c r="V392" s="32"/>
      <c r="W392" s="34"/>
    </row>
    <row r="393" spans="2:23" ht="13.5" x14ac:dyDescent="0.25">
      <c r="D393" s="37"/>
      <c r="E393" s="38"/>
      <c r="F393" s="38"/>
      <c r="G393" s="38"/>
      <c r="H393" s="38"/>
      <c r="I393" s="38"/>
      <c r="J393" s="25"/>
      <c r="M393" s="39" t="s">
        <v>16</v>
      </c>
      <c r="N393" s="40"/>
      <c r="O393" s="41">
        <f t="shared" ref="O393:W393" si="41">SUM(O389:O392)</f>
        <v>0</v>
      </c>
      <c r="P393" s="42">
        <f t="shared" si="41"/>
        <v>0</v>
      </c>
      <c r="Q393" s="43">
        <f t="shared" si="41"/>
        <v>0</v>
      </c>
      <c r="R393" s="41">
        <f t="shared" si="41"/>
        <v>3000</v>
      </c>
      <c r="S393" s="42">
        <f t="shared" si="41"/>
        <v>3000</v>
      </c>
      <c r="T393" s="43">
        <f t="shared" si="41"/>
        <v>0</v>
      </c>
      <c r="U393" s="44">
        <f t="shared" si="41"/>
        <v>3000</v>
      </c>
      <c r="V393" s="41">
        <f t="shared" si="41"/>
        <v>3150</v>
      </c>
      <c r="W393" s="43">
        <f t="shared" si="41"/>
        <v>3308</v>
      </c>
    </row>
    <row r="394" spans="2:23" ht="13.5" thickBot="1" x14ac:dyDescent="0.25">
      <c r="D394" s="37"/>
      <c r="E394" s="46">
        <f>SUM(E390:E393)</f>
        <v>3000</v>
      </c>
      <c r="F394" s="46">
        <f>SUM(F390:F393)</f>
        <v>0</v>
      </c>
      <c r="G394" s="46">
        <f>SUM(G390:G393)</f>
        <v>3000</v>
      </c>
      <c r="H394" s="46">
        <f>SUM(H390:H393)</f>
        <v>3150</v>
      </c>
      <c r="I394" s="46">
        <f>SUM(I390:I393)</f>
        <v>3308</v>
      </c>
      <c r="J394" s="25"/>
    </row>
    <row r="395" spans="2:23" ht="13.5" thickTop="1" x14ac:dyDescent="0.2">
      <c r="D395" s="25"/>
      <c r="E395" s="25"/>
      <c r="F395" s="25"/>
      <c r="G395" s="25"/>
      <c r="H395" s="25"/>
      <c r="I395" s="25"/>
      <c r="J395" s="25"/>
    </row>
    <row r="396" spans="2:23" x14ac:dyDescent="0.2">
      <c r="D396" s="25"/>
      <c r="E396" s="25"/>
      <c r="F396" s="25"/>
      <c r="G396" s="25"/>
      <c r="H396" s="25"/>
      <c r="I396" s="25"/>
      <c r="J396" s="25"/>
    </row>
    <row r="397" spans="2:23" ht="15" x14ac:dyDescent="0.35">
      <c r="B397" s="12" t="s">
        <v>96</v>
      </c>
      <c r="D397" s="47"/>
      <c r="E397" s="12"/>
      <c r="F397" s="12"/>
      <c r="H397" s="12" t="s">
        <v>97</v>
      </c>
      <c r="I397" s="25"/>
      <c r="J397" s="25"/>
      <c r="M397" s="48" t="str">
        <f>B397</f>
        <v>ELEKTRISITEIT: VERSPREIDING</v>
      </c>
      <c r="V397" s="48" t="str">
        <f>H397</f>
        <v>POS NO. 64</v>
      </c>
    </row>
    <row r="398" spans="2:23" x14ac:dyDescent="0.2">
      <c r="B398" s="12"/>
      <c r="D398" s="47"/>
      <c r="E398" s="12"/>
      <c r="F398" s="12"/>
      <c r="H398" s="12"/>
      <c r="I398" s="25"/>
      <c r="J398" s="25"/>
    </row>
    <row r="399" spans="2:23" ht="12.75" customHeight="1" x14ac:dyDescent="0.2">
      <c r="D399" s="47"/>
      <c r="E399" s="13" t="str">
        <f>$E$7</f>
        <v>Begroot</v>
      </c>
      <c r="F399" s="13" t="str">
        <f>$F$7</f>
        <v>Uitgawe</v>
      </c>
      <c r="G399" s="13" t="str">
        <f>$G$7</f>
        <v>Begroot</v>
      </c>
      <c r="H399" s="13" t="str">
        <f>$H$7</f>
        <v>Begroot</v>
      </c>
      <c r="I399" s="13" t="str">
        <f>$I$7</f>
        <v>Begroot</v>
      </c>
      <c r="J399" s="25"/>
      <c r="M399" s="77" t="s">
        <v>7</v>
      </c>
      <c r="N399" s="78"/>
      <c r="O399" s="2" t="str">
        <f>[4]heading!$B$2</f>
        <v>2010/11</v>
      </c>
      <c r="P399" s="3" t="str">
        <f>[4]heading!$C$2</f>
        <v>2011/12</v>
      </c>
      <c r="Q399" s="4" t="str">
        <f>[4]heading!$D$2</f>
        <v>2012/13</v>
      </c>
      <c r="R399" s="81" t="str">
        <f>[4]heading!$E$2</f>
        <v>Current Year 2013/14</v>
      </c>
      <c r="S399" s="82"/>
      <c r="T399" s="82"/>
      <c r="U399" s="83" t="str">
        <f>[4]heading!$I$2</f>
        <v>2014/15 Medium Term Revenue &amp; Expenditure Framework</v>
      </c>
      <c r="V399" s="84"/>
      <c r="W399" s="85"/>
    </row>
    <row r="400" spans="2:23" ht="38.25" x14ac:dyDescent="0.2">
      <c r="D400" s="49"/>
      <c r="E400" s="50" t="str">
        <f>$E$8</f>
        <v>2013-2014</v>
      </c>
      <c r="F400" s="50" t="str">
        <f>$F$8</f>
        <v>2013-2014</v>
      </c>
      <c r="G400" s="50" t="str">
        <f>$G$8</f>
        <v>2014-2015</v>
      </c>
      <c r="H400" s="50" t="str">
        <f>$H$8</f>
        <v>2015-2016</v>
      </c>
      <c r="I400" s="50" t="str">
        <f>$I$8</f>
        <v>2016-2017</v>
      </c>
      <c r="J400" s="25"/>
      <c r="M400" s="79"/>
      <c r="N400" s="80"/>
      <c r="O400" s="5" t="str">
        <f>[4]heading!$B$3</f>
        <v>Audited Outcome</v>
      </c>
      <c r="P400" s="6" t="str">
        <f>[4]heading!$C$3</f>
        <v>Audited Outcome</v>
      </c>
      <c r="Q400" s="7" t="str">
        <f>[4]heading!$D$3</f>
        <v>Audited Outcome</v>
      </c>
      <c r="R400" s="5" t="str">
        <f>[4]heading!$E$3</f>
        <v>Original Budget</v>
      </c>
      <c r="S400" s="6" t="str">
        <f>[4]heading!$F$3</f>
        <v>Adjusted Budget</v>
      </c>
      <c r="T400" s="8" t="s">
        <v>0</v>
      </c>
      <c r="U400" s="5" t="str">
        <f>[4]heading!$I$3</f>
        <v>Budget Year 2014/15</v>
      </c>
      <c r="V400" s="6" t="str">
        <f>[4]heading!$J$3</f>
        <v>Budget Year +1  2015/16</v>
      </c>
      <c r="W400" s="7" t="str">
        <f>[4]heading!$K$3</f>
        <v>Budget Year +2  2016/17</v>
      </c>
    </row>
    <row r="401" spans="2:23" ht="13.5" x14ac:dyDescent="0.25">
      <c r="D401" s="49"/>
      <c r="E401" s="15"/>
      <c r="F401" s="15"/>
      <c r="G401" s="15"/>
      <c r="H401" s="15"/>
      <c r="I401" s="25"/>
      <c r="J401" s="25"/>
      <c r="M401" s="18" t="s">
        <v>8</v>
      </c>
      <c r="N401" s="19"/>
      <c r="O401" s="20"/>
      <c r="P401" s="20"/>
      <c r="Q401" s="21"/>
      <c r="R401" s="22"/>
      <c r="S401" s="20"/>
      <c r="T401" s="21"/>
      <c r="U401" s="22"/>
      <c r="V401" s="23"/>
      <c r="W401" s="21"/>
    </row>
    <row r="402" spans="2:23" ht="13.5" x14ac:dyDescent="0.25">
      <c r="B402" s="1" t="s">
        <v>9</v>
      </c>
      <c r="D402" s="37"/>
      <c r="E402" s="25">
        <f>45000+10000</f>
        <v>55000</v>
      </c>
      <c r="F402" s="25">
        <v>16679.099999999999</v>
      </c>
      <c r="G402" s="25">
        <f>45000+10000</f>
        <v>55000</v>
      </c>
      <c r="H402" s="25">
        <f>ROUND(+G402*1.09,0)</f>
        <v>59950</v>
      </c>
      <c r="I402" s="25">
        <f>ROUND(+H402*1.15,0)</f>
        <v>68943</v>
      </c>
      <c r="J402" s="25"/>
      <c r="L402" s="11">
        <v>65</v>
      </c>
      <c r="M402" s="18" t="s">
        <v>11</v>
      </c>
      <c r="N402" s="26"/>
      <c r="O402" s="27"/>
      <c r="P402" s="28"/>
      <c r="Q402" s="29"/>
      <c r="R402" s="27"/>
      <c r="S402" s="28"/>
      <c r="T402" s="29"/>
      <c r="U402" s="30"/>
      <c r="V402" s="27"/>
      <c r="W402" s="29"/>
    </row>
    <row r="403" spans="2:23" ht="13.5" x14ac:dyDescent="0.25">
      <c r="B403" s="1" t="s">
        <v>14</v>
      </c>
      <c r="D403" s="37"/>
      <c r="E403" s="25">
        <v>30000</v>
      </c>
      <c r="F403" s="25"/>
      <c r="G403" s="25">
        <v>30000</v>
      </c>
      <c r="H403" s="25">
        <f>ROUND(+G403*1.05,0)</f>
        <v>31500</v>
      </c>
      <c r="I403" s="25">
        <f>ROUND(+H403*1.05,0)</f>
        <v>33075</v>
      </c>
      <c r="J403" s="25"/>
      <c r="L403" s="11">
        <v>66</v>
      </c>
      <c r="M403" s="18" t="s">
        <v>13</v>
      </c>
      <c r="N403" s="26"/>
      <c r="O403" s="27">
        <f>-'[4]IE Trail Balance 13|14'!L651-'[4]IE Trail Balance 13|14'!L652</f>
        <v>159505.24</v>
      </c>
      <c r="P403" s="28">
        <f>-'[4]IE Trail Balance 13|14'!N651-'[4]IE Trail Balance 13|14'!N652</f>
        <v>107556.92</v>
      </c>
      <c r="Q403" s="29">
        <f>-'[4]IE Trail Balance 13|14'!P651-'[4]IE Trail Balance 13|14'!P652</f>
        <v>105639.33</v>
      </c>
      <c r="R403" s="27">
        <f>E408</f>
        <v>94000</v>
      </c>
      <c r="S403" s="28">
        <f>R403</f>
        <v>94000</v>
      </c>
      <c r="T403" s="29">
        <f>F408</f>
        <v>48522.83</v>
      </c>
      <c r="U403" s="30">
        <f>G408</f>
        <v>94000</v>
      </c>
      <c r="V403" s="27">
        <f>H408</f>
        <v>101800</v>
      </c>
      <c r="W403" s="29">
        <f>I408</f>
        <v>114438</v>
      </c>
    </row>
    <row r="404" spans="2:23" ht="13.5" x14ac:dyDescent="0.25">
      <c r="D404" s="37"/>
      <c r="E404" s="25"/>
      <c r="F404" s="25"/>
      <c r="G404" s="25"/>
      <c r="H404" s="25"/>
      <c r="I404" s="25"/>
      <c r="J404" s="25"/>
      <c r="M404" s="18" t="s">
        <v>15</v>
      </c>
      <c r="N404" s="26"/>
      <c r="O404" s="32"/>
      <c r="P404" s="33"/>
      <c r="Q404" s="34"/>
      <c r="R404" s="32"/>
      <c r="S404" s="33"/>
      <c r="T404" s="34"/>
      <c r="U404" s="35"/>
      <c r="V404" s="32"/>
      <c r="W404" s="34"/>
    </row>
    <row r="405" spans="2:23" ht="13.5" x14ac:dyDescent="0.25">
      <c r="B405" s="55" t="s">
        <v>26</v>
      </c>
      <c r="D405" s="49"/>
      <c r="E405" s="53">
        <f>7000+2000</f>
        <v>9000</v>
      </c>
      <c r="F405" s="53">
        <v>31843.73</v>
      </c>
      <c r="G405" s="53">
        <f>7000+2000</f>
        <v>9000</v>
      </c>
      <c r="H405" s="25">
        <f>ROUND(+G405*1.15,0)</f>
        <v>10350</v>
      </c>
      <c r="I405" s="25">
        <f>ROUND(+H405*1.2,0)</f>
        <v>12420</v>
      </c>
      <c r="J405" s="25"/>
      <c r="M405" s="39" t="s">
        <v>16</v>
      </c>
      <c r="N405" s="40"/>
      <c r="O405" s="41">
        <f t="shared" ref="O405:W405" si="42">SUM(O401:O404)</f>
        <v>159505.24</v>
      </c>
      <c r="P405" s="42">
        <f t="shared" si="42"/>
        <v>107556.92</v>
      </c>
      <c r="Q405" s="43">
        <f t="shared" si="42"/>
        <v>105639.33</v>
      </c>
      <c r="R405" s="41">
        <f t="shared" si="42"/>
        <v>94000</v>
      </c>
      <c r="S405" s="42">
        <f t="shared" si="42"/>
        <v>94000</v>
      </c>
      <c r="T405" s="43">
        <f t="shared" si="42"/>
        <v>48522.83</v>
      </c>
      <c r="U405" s="44">
        <f t="shared" si="42"/>
        <v>94000</v>
      </c>
      <c r="V405" s="41">
        <f t="shared" si="42"/>
        <v>101800</v>
      </c>
      <c r="W405" s="43">
        <f t="shared" si="42"/>
        <v>114438</v>
      </c>
    </row>
    <row r="406" spans="2:23" x14ac:dyDescent="0.2">
      <c r="D406" s="37"/>
      <c r="E406" s="25"/>
      <c r="F406" s="25"/>
      <c r="G406" s="25"/>
      <c r="H406" s="25"/>
      <c r="I406" s="25"/>
      <c r="J406" s="25"/>
    </row>
    <row r="407" spans="2:23" x14ac:dyDescent="0.2">
      <c r="D407" s="37"/>
      <c r="E407" s="38"/>
      <c r="F407" s="38"/>
      <c r="G407" s="38"/>
      <c r="H407" s="38"/>
      <c r="I407" s="38"/>
      <c r="J407" s="25"/>
    </row>
    <row r="408" spans="2:23" ht="13.5" thickBot="1" x14ac:dyDescent="0.25">
      <c r="D408" s="37"/>
      <c r="E408" s="46">
        <f>SUM(E401:E407)</f>
        <v>94000</v>
      </c>
      <c r="F408" s="46">
        <f>SUM(F401:F407)</f>
        <v>48522.83</v>
      </c>
      <c r="G408" s="46">
        <f>SUM(G401:G407)</f>
        <v>94000</v>
      </c>
      <c r="H408" s="46">
        <f>SUM(H401:H407)</f>
        <v>101800</v>
      </c>
      <c r="I408" s="46">
        <f>SUM(I401:I407)</f>
        <v>114438</v>
      </c>
      <c r="J408" s="25"/>
    </row>
    <row r="409" spans="2:23" ht="13.5" thickTop="1" x14ac:dyDescent="0.2">
      <c r="D409" s="25"/>
      <c r="E409" s="25"/>
      <c r="F409" s="25"/>
      <c r="G409" s="25"/>
      <c r="H409" s="25"/>
      <c r="I409" s="25"/>
      <c r="J409" s="25"/>
    </row>
    <row r="410" spans="2:23" x14ac:dyDescent="0.2">
      <c r="D410" s="25"/>
      <c r="E410" s="25"/>
      <c r="F410" s="25"/>
      <c r="G410" s="25"/>
      <c r="H410" s="25"/>
      <c r="I410" s="25"/>
      <c r="J410" s="25"/>
    </row>
    <row r="411" spans="2:23" x14ac:dyDescent="0.2">
      <c r="D411" s="25"/>
      <c r="E411" s="25"/>
      <c r="F411" s="25"/>
      <c r="G411" s="25"/>
      <c r="H411" s="25"/>
      <c r="I411" s="25"/>
      <c r="J411" s="25"/>
    </row>
    <row r="412" spans="2:23" x14ac:dyDescent="0.2">
      <c r="D412" s="25"/>
      <c r="E412" s="25"/>
      <c r="F412" s="25"/>
      <c r="G412" s="25"/>
      <c r="H412" s="25"/>
      <c r="I412" s="25"/>
      <c r="J412" s="25"/>
    </row>
    <row r="413" spans="2:23" x14ac:dyDescent="0.2">
      <c r="D413" s="25"/>
      <c r="E413" s="25"/>
      <c r="F413" s="25"/>
      <c r="G413" s="25"/>
      <c r="H413" s="25"/>
      <c r="I413" s="25"/>
      <c r="J413" s="25"/>
    </row>
    <row r="414" spans="2:23" x14ac:dyDescent="0.2">
      <c r="D414" s="25"/>
      <c r="E414" s="25"/>
      <c r="F414" s="25"/>
      <c r="G414" s="25"/>
      <c r="H414" s="25"/>
      <c r="I414" s="25"/>
      <c r="J414" s="25"/>
    </row>
    <row r="415" spans="2:23" x14ac:dyDescent="0.2">
      <c r="D415" s="25"/>
      <c r="E415" s="25"/>
      <c r="F415" s="25"/>
      <c r="G415" s="25"/>
      <c r="H415" s="25"/>
      <c r="I415" s="25"/>
      <c r="J415" s="25"/>
    </row>
    <row r="416" spans="2:23" x14ac:dyDescent="0.2">
      <c r="D416" s="25"/>
      <c r="E416" s="25"/>
      <c r="F416" s="25"/>
      <c r="G416" s="25"/>
      <c r="H416" s="25"/>
      <c r="I416" s="25"/>
      <c r="J416" s="25"/>
    </row>
    <row r="417" spans="2:23" ht="15" x14ac:dyDescent="0.35">
      <c r="B417" s="12" t="s">
        <v>98</v>
      </c>
      <c r="D417" s="47"/>
      <c r="E417" s="12"/>
      <c r="F417" s="12"/>
      <c r="H417" s="12" t="s">
        <v>99</v>
      </c>
      <c r="I417" s="25"/>
      <c r="J417" s="25"/>
      <c r="M417" s="48" t="str">
        <f>B417</f>
        <v>WATERVERSPREIDING</v>
      </c>
      <c r="V417" s="48" t="str">
        <f>H417</f>
        <v>POS NO. 66</v>
      </c>
    </row>
    <row r="418" spans="2:23" x14ac:dyDescent="0.2">
      <c r="B418" s="12"/>
      <c r="D418" s="47"/>
      <c r="E418" s="12"/>
      <c r="F418" s="12"/>
      <c r="H418" s="12"/>
      <c r="I418" s="25"/>
      <c r="J418" s="25"/>
    </row>
    <row r="419" spans="2:23" x14ac:dyDescent="0.2">
      <c r="D419" s="47"/>
      <c r="E419" s="13" t="str">
        <f>$E$7</f>
        <v>Begroot</v>
      </c>
      <c r="F419" s="13" t="str">
        <f>$F$7</f>
        <v>Uitgawe</v>
      </c>
      <c r="G419" s="13" t="str">
        <f>$G$7</f>
        <v>Begroot</v>
      </c>
      <c r="H419" s="13" t="str">
        <f>$H$7</f>
        <v>Begroot</v>
      </c>
      <c r="I419" s="13" t="str">
        <f>$I$7</f>
        <v>Begroot</v>
      </c>
      <c r="J419" s="25"/>
      <c r="M419" s="77" t="s">
        <v>7</v>
      </c>
      <c r="N419" s="78"/>
      <c r="O419" s="2" t="str">
        <f>[4]heading!$B$2</f>
        <v>2010/11</v>
      </c>
      <c r="P419" s="3" t="str">
        <f>[4]heading!$C$2</f>
        <v>2011/12</v>
      </c>
      <c r="Q419" s="4" t="str">
        <f>[4]heading!$D$2</f>
        <v>2012/13</v>
      </c>
      <c r="R419" s="81" t="str">
        <f>[4]heading!$E$2</f>
        <v>Current Year 2013/14</v>
      </c>
      <c r="S419" s="82"/>
      <c r="T419" s="82"/>
      <c r="U419" s="83" t="str">
        <f>[4]heading!$I$2</f>
        <v>2014/15 Medium Term Revenue &amp; Expenditure Framework</v>
      </c>
      <c r="V419" s="84"/>
      <c r="W419" s="85"/>
    </row>
    <row r="420" spans="2:23" ht="38.25" x14ac:dyDescent="0.2">
      <c r="D420" s="49"/>
      <c r="E420" s="50" t="str">
        <f>$E$8</f>
        <v>2013-2014</v>
      </c>
      <c r="F420" s="50" t="str">
        <f>$F$8</f>
        <v>2013-2014</v>
      </c>
      <c r="G420" s="50" t="str">
        <f>$G$8</f>
        <v>2014-2015</v>
      </c>
      <c r="H420" s="50" t="str">
        <f>$H$8</f>
        <v>2015-2016</v>
      </c>
      <c r="I420" s="50" t="str">
        <f>$I$8</f>
        <v>2016-2017</v>
      </c>
      <c r="J420" s="25"/>
      <c r="M420" s="79"/>
      <c r="N420" s="80"/>
      <c r="O420" s="5" t="str">
        <f>[4]heading!$B$3</f>
        <v>Audited Outcome</v>
      </c>
      <c r="P420" s="6" t="str">
        <f>[4]heading!$C$3</f>
        <v>Audited Outcome</v>
      </c>
      <c r="Q420" s="7" t="str">
        <f>[4]heading!$D$3</f>
        <v>Audited Outcome</v>
      </c>
      <c r="R420" s="5" t="str">
        <f>[4]heading!$E$3</f>
        <v>Original Budget</v>
      </c>
      <c r="S420" s="6" t="str">
        <f>[4]heading!$F$3</f>
        <v>Adjusted Budget</v>
      </c>
      <c r="T420" s="8" t="s">
        <v>0</v>
      </c>
      <c r="U420" s="5" t="str">
        <f>[4]heading!$I$3</f>
        <v>Budget Year 2014/15</v>
      </c>
      <c r="V420" s="6" t="str">
        <f>[4]heading!$J$3</f>
        <v>Budget Year +1  2015/16</v>
      </c>
      <c r="W420" s="7" t="str">
        <f>[4]heading!$K$3</f>
        <v>Budget Year +2  2016/17</v>
      </c>
    </row>
    <row r="421" spans="2:23" ht="13.5" x14ac:dyDescent="0.25">
      <c r="D421" s="49"/>
      <c r="E421" s="15"/>
      <c r="F421" s="15"/>
      <c r="G421" s="15"/>
      <c r="H421" s="15"/>
      <c r="I421" s="25"/>
      <c r="J421" s="25"/>
      <c r="M421" s="18" t="s">
        <v>8</v>
      </c>
      <c r="N421" s="19"/>
      <c r="O421" s="20"/>
      <c r="P421" s="20"/>
      <c r="Q421" s="21"/>
      <c r="R421" s="22"/>
      <c r="S421" s="20"/>
      <c r="T421" s="21"/>
      <c r="U421" s="22"/>
      <c r="V421" s="23"/>
      <c r="W421" s="21"/>
    </row>
    <row r="422" spans="2:23" ht="13.5" x14ac:dyDescent="0.25">
      <c r="B422" s="1" t="s">
        <v>9</v>
      </c>
      <c r="D422" s="37"/>
      <c r="E422" s="25">
        <f>20000+5000</f>
        <v>25000</v>
      </c>
      <c r="F422" s="25">
        <v>29340.26</v>
      </c>
      <c r="G422" s="25">
        <f>20000+5000</f>
        <v>25000</v>
      </c>
      <c r="H422" s="25">
        <f t="shared" ref="H422:I425" si="43">ROUND(+G422*1.05,0)</f>
        <v>26250</v>
      </c>
      <c r="I422" s="25">
        <f t="shared" si="43"/>
        <v>27563</v>
      </c>
      <c r="J422" s="25"/>
      <c r="L422" s="11">
        <v>65</v>
      </c>
      <c r="M422" s="18" t="s">
        <v>11</v>
      </c>
      <c r="N422" s="26"/>
      <c r="O422" s="27">
        <f>-'[4]IE Trail Balance 13|14'!L667</f>
        <v>49555.19</v>
      </c>
      <c r="P422" s="28">
        <f>-'[4]IE Trail Balance 13|14'!N667</f>
        <v>48263.87</v>
      </c>
      <c r="Q422" s="29">
        <f>-'[4]IE Trail Balance 13|14'!P667</f>
        <v>35044.25</v>
      </c>
      <c r="R422" s="27">
        <f>E427</f>
        <v>40000</v>
      </c>
      <c r="S422" s="28">
        <f>R422</f>
        <v>40000</v>
      </c>
      <c r="T422" s="29">
        <f>F427</f>
        <v>29340.26</v>
      </c>
      <c r="U422" s="30">
        <f>G427</f>
        <v>40000</v>
      </c>
      <c r="V422" s="27">
        <f>H427</f>
        <v>42150</v>
      </c>
      <c r="W422" s="29">
        <f>I427</f>
        <v>44258</v>
      </c>
    </row>
    <row r="423" spans="2:23" ht="13.5" x14ac:dyDescent="0.25">
      <c r="B423" s="1" t="s">
        <v>12</v>
      </c>
      <c r="D423" s="37"/>
      <c r="E423" s="25">
        <v>7500</v>
      </c>
      <c r="F423" s="25"/>
      <c r="G423" s="25">
        <v>7500</v>
      </c>
      <c r="H423" s="25">
        <f>ROUND(+G423*1.07,0)</f>
        <v>8025</v>
      </c>
      <c r="I423" s="25">
        <f t="shared" si="43"/>
        <v>8426</v>
      </c>
      <c r="J423" s="25"/>
      <c r="L423" s="11">
        <v>66</v>
      </c>
      <c r="M423" s="18" t="s">
        <v>13</v>
      </c>
      <c r="N423" s="26"/>
      <c r="O423" s="27"/>
      <c r="P423" s="28"/>
      <c r="Q423" s="29"/>
      <c r="R423" s="27"/>
      <c r="S423" s="28"/>
      <c r="T423" s="29"/>
      <c r="U423" s="30"/>
      <c r="V423" s="27"/>
      <c r="W423" s="29"/>
    </row>
    <row r="424" spans="2:23" ht="13.5" x14ac:dyDescent="0.25">
      <c r="B424" s="1" t="s">
        <v>14</v>
      </c>
      <c r="C424" s="1" t="s">
        <v>82</v>
      </c>
      <c r="D424" s="37"/>
      <c r="E424" s="25">
        <v>6500</v>
      </c>
      <c r="F424" s="25"/>
      <c r="G424" s="25">
        <v>6500</v>
      </c>
      <c r="H424" s="25">
        <f t="shared" si="43"/>
        <v>6825</v>
      </c>
      <c r="I424" s="25">
        <f t="shared" si="43"/>
        <v>7166</v>
      </c>
      <c r="J424" s="25"/>
      <c r="M424" s="18" t="s">
        <v>15</v>
      </c>
      <c r="N424" s="26"/>
      <c r="O424" s="32"/>
      <c r="P424" s="33"/>
      <c r="Q424" s="34"/>
      <c r="R424" s="32"/>
      <c r="S424" s="33"/>
      <c r="T424" s="34"/>
      <c r="U424" s="35"/>
      <c r="V424" s="32"/>
      <c r="W424" s="34"/>
    </row>
    <row r="425" spans="2:23" ht="13.5" x14ac:dyDescent="0.25">
      <c r="C425" s="1" t="s">
        <v>100</v>
      </c>
      <c r="D425" s="37"/>
      <c r="E425" s="25">
        <v>1000</v>
      </c>
      <c r="F425" s="25"/>
      <c r="G425" s="25">
        <v>1000</v>
      </c>
      <c r="H425" s="25">
        <f t="shared" si="43"/>
        <v>1050</v>
      </c>
      <c r="I425" s="25">
        <f t="shared" si="43"/>
        <v>1103</v>
      </c>
      <c r="J425" s="25"/>
      <c r="M425" s="39" t="s">
        <v>16</v>
      </c>
      <c r="N425" s="40"/>
      <c r="O425" s="41">
        <f t="shared" ref="O425:W425" si="44">SUM(O421:O424)</f>
        <v>49555.19</v>
      </c>
      <c r="P425" s="42">
        <f t="shared" si="44"/>
        <v>48263.87</v>
      </c>
      <c r="Q425" s="43">
        <f t="shared" si="44"/>
        <v>35044.25</v>
      </c>
      <c r="R425" s="41">
        <f t="shared" si="44"/>
        <v>40000</v>
      </c>
      <c r="S425" s="42">
        <f t="shared" si="44"/>
        <v>40000</v>
      </c>
      <c r="T425" s="43">
        <f t="shared" si="44"/>
        <v>29340.26</v>
      </c>
      <c r="U425" s="44">
        <f t="shared" si="44"/>
        <v>40000</v>
      </c>
      <c r="V425" s="41">
        <f t="shared" si="44"/>
        <v>42150</v>
      </c>
      <c r="W425" s="43">
        <f t="shared" si="44"/>
        <v>44258</v>
      </c>
    </row>
    <row r="426" spans="2:23" x14ac:dyDescent="0.2">
      <c r="D426" s="37"/>
      <c r="E426" s="38"/>
      <c r="F426" s="38"/>
      <c r="G426" s="38"/>
      <c r="H426" s="38"/>
      <c r="I426" s="38"/>
      <c r="J426" s="25"/>
    </row>
    <row r="427" spans="2:23" ht="13.5" thickBot="1" x14ac:dyDescent="0.25">
      <c r="D427" s="37"/>
      <c r="E427" s="46">
        <f>SUM(E421:E426)</f>
        <v>40000</v>
      </c>
      <c r="F427" s="46">
        <f>SUM(F421:F426)</f>
        <v>29340.26</v>
      </c>
      <c r="G427" s="46">
        <f>SUM(G421:G426)</f>
        <v>40000</v>
      </c>
      <c r="H427" s="46">
        <f>SUM(H421:H426)</f>
        <v>42150</v>
      </c>
      <c r="I427" s="46">
        <f>SUM(I421:I426)</f>
        <v>44258</v>
      </c>
      <c r="J427" s="25"/>
    </row>
    <row r="428" spans="2:23" ht="13.5" thickTop="1" x14ac:dyDescent="0.2">
      <c r="D428" s="25"/>
      <c r="E428" s="25"/>
      <c r="F428" s="25"/>
      <c r="G428" s="25"/>
      <c r="H428" s="25"/>
      <c r="I428" s="25"/>
      <c r="J428" s="25"/>
    </row>
    <row r="429" spans="2:23" x14ac:dyDescent="0.2">
      <c r="D429" s="25"/>
      <c r="E429" s="25"/>
      <c r="F429" s="25"/>
      <c r="G429" s="25"/>
      <c r="H429" s="25"/>
      <c r="I429" s="25"/>
      <c r="J429" s="25"/>
    </row>
    <row r="430" spans="2:23" x14ac:dyDescent="0.2">
      <c r="D430" s="25"/>
      <c r="E430" s="25"/>
      <c r="F430" s="25"/>
      <c r="G430" s="25"/>
      <c r="H430" s="25"/>
      <c r="I430" s="25"/>
      <c r="J430" s="25"/>
    </row>
    <row r="431" spans="2:23" x14ac:dyDescent="0.2">
      <c r="D431" s="25"/>
      <c r="E431" s="25"/>
      <c r="F431" s="25"/>
      <c r="G431" s="25"/>
      <c r="H431" s="25"/>
      <c r="I431" s="25"/>
      <c r="J431" s="25"/>
    </row>
    <row r="432" spans="2:23" ht="15" x14ac:dyDescent="0.35">
      <c r="B432" s="12" t="s">
        <v>101</v>
      </c>
      <c r="D432" s="47"/>
      <c r="E432" s="12"/>
      <c r="F432" s="12"/>
      <c r="H432" s="12" t="s">
        <v>102</v>
      </c>
      <c r="I432" s="25"/>
      <c r="J432" s="25"/>
      <c r="M432" s="48" t="str">
        <f>B432</f>
        <v>WATERVOORSIENING</v>
      </c>
      <c r="V432" s="48" t="str">
        <f>H432</f>
        <v>POS NO. 68</v>
      </c>
    </row>
    <row r="433" spans="2:23" x14ac:dyDescent="0.2">
      <c r="B433" s="12"/>
      <c r="D433" s="47"/>
      <c r="E433" s="12"/>
      <c r="F433" s="12"/>
      <c r="H433" s="12"/>
      <c r="I433" s="25"/>
      <c r="J433" s="25"/>
    </row>
    <row r="434" spans="2:23" x14ac:dyDescent="0.2">
      <c r="D434" s="47"/>
      <c r="E434" s="13" t="str">
        <f>$E$7</f>
        <v>Begroot</v>
      </c>
      <c r="F434" s="13" t="str">
        <f>$F$7</f>
        <v>Uitgawe</v>
      </c>
      <c r="G434" s="13" t="str">
        <f>$G$7</f>
        <v>Begroot</v>
      </c>
      <c r="H434" s="13" t="str">
        <f>$H$7</f>
        <v>Begroot</v>
      </c>
      <c r="I434" s="13" t="str">
        <f>$I$7</f>
        <v>Begroot</v>
      </c>
      <c r="J434" s="25"/>
      <c r="M434" s="77" t="s">
        <v>7</v>
      </c>
      <c r="N434" s="78"/>
      <c r="O434" s="2" t="str">
        <f>[4]heading!$B$2</f>
        <v>2010/11</v>
      </c>
      <c r="P434" s="3" t="str">
        <f>[4]heading!$C$2</f>
        <v>2011/12</v>
      </c>
      <c r="Q434" s="4" t="str">
        <f>[4]heading!$D$2</f>
        <v>2012/13</v>
      </c>
      <c r="R434" s="81" t="str">
        <f>[4]heading!$E$2</f>
        <v>Current Year 2013/14</v>
      </c>
      <c r="S434" s="82"/>
      <c r="T434" s="82"/>
      <c r="U434" s="83" t="str">
        <f>[4]heading!$I$2</f>
        <v>2014/15 Medium Term Revenue &amp; Expenditure Framework</v>
      </c>
      <c r="V434" s="84"/>
      <c r="W434" s="85"/>
    </row>
    <row r="435" spans="2:23" ht="38.25" x14ac:dyDescent="0.2">
      <c r="D435" s="49"/>
      <c r="E435" s="50" t="str">
        <f>$E$8</f>
        <v>2013-2014</v>
      </c>
      <c r="F435" s="50" t="str">
        <f>$F$8</f>
        <v>2013-2014</v>
      </c>
      <c r="G435" s="50" t="str">
        <f>$G$8</f>
        <v>2014-2015</v>
      </c>
      <c r="H435" s="50" t="str">
        <f>$H$8</f>
        <v>2015-2016</v>
      </c>
      <c r="I435" s="50" t="str">
        <f>$I$8</f>
        <v>2016-2017</v>
      </c>
      <c r="J435" s="25"/>
      <c r="M435" s="79"/>
      <c r="N435" s="80"/>
      <c r="O435" s="5" t="str">
        <f>[4]heading!$B$3</f>
        <v>Audited Outcome</v>
      </c>
      <c r="P435" s="6" t="str">
        <f>[4]heading!$C$3</f>
        <v>Audited Outcome</v>
      </c>
      <c r="Q435" s="7" t="str">
        <f>[4]heading!$D$3</f>
        <v>Audited Outcome</v>
      </c>
      <c r="R435" s="5" t="str">
        <f>[4]heading!$E$3</f>
        <v>Original Budget</v>
      </c>
      <c r="S435" s="6" t="str">
        <f>[4]heading!$F$3</f>
        <v>Adjusted Budget</v>
      </c>
      <c r="T435" s="8" t="s">
        <v>0</v>
      </c>
      <c r="U435" s="5" t="str">
        <f>[4]heading!$I$3</f>
        <v>Budget Year 2014/15</v>
      </c>
      <c r="V435" s="6" t="str">
        <f>[4]heading!$J$3</f>
        <v>Budget Year +1  2015/16</v>
      </c>
      <c r="W435" s="7" t="str">
        <f>[4]heading!$K$3</f>
        <v>Budget Year +2  2016/17</v>
      </c>
    </row>
    <row r="436" spans="2:23" ht="13.5" x14ac:dyDescent="0.25">
      <c r="D436" s="49"/>
      <c r="E436" s="15"/>
      <c r="F436" s="15"/>
      <c r="G436" s="15"/>
      <c r="H436" s="15"/>
      <c r="I436" s="25"/>
      <c r="J436" s="25"/>
      <c r="M436" s="18" t="s">
        <v>8</v>
      </c>
      <c r="N436" s="19"/>
      <c r="O436" s="20"/>
      <c r="P436" s="20"/>
      <c r="Q436" s="21"/>
      <c r="R436" s="22"/>
      <c r="S436" s="20"/>
      <c r="T436" s="21"/>
      <c r="U436" s="22"/>
      <c r="V436" s="23"/>
      <c r="W436" s="21"/>
    </row>
    <row r="437" spans="2:23" ht="13.5" x14ac:dyDescent="0.25">
      <c r="B437" s="1" t="s">
        <v>9</v>
      </c>
      <c r="D437" s="37"/>
      <c r="E437" s="25">
        <v>32000</v>
      </c>
      <c r="F437" s="25">
        <v>6697.32</v>
      </c>
      <c r="G437" s="25">
        <v>32000</v>
      </c>
      <c r="H437" s="25">
        <f t="shared" ref="H437:I441" si="45">ROUND(+G437*1.05,0)</f>
        <v>33600</v>
      </c>
      <c r="I437" s="25">
        <f t="shared" si="45"/>
        <v>35280</v>
      </c>
      <c r="J437" s="25"/>
      <c r="K437" s="1" t="s">
        <v>103</v>
      </c>
      <c r="L437" s="11">
        <v>65</v>
      </c>
      <c r="M437" s="18" t="s">
        <v>11</v>
      </c>
      <c r="N437" s="26"/>
      <c r="O437" s="27">
        <f>-'[4]IE Trail Balance 13|14'!L687</f>
        <v>6368.8</v>
      </c>
      <c r="P437" s="28">
        <f>-'[4]IE Trail Balance 13|14'!N687</f>
        <v>62387</v>
      </c>
      <c r="Q437" s="29">
        <f>-'[4]IE Trail Balance 13|14'!P687</f>
        <v>16309.099999999999</v>
      </c>
      <c r="R437" s="27">
        <f>E443</f>
        <v>50000</v>
      </c>
      <c r="S437" s="28">
        <f>R437</f>
        <v>50000</v>
      </c>
      <c r="T437" s="29">
        <f>F443</f>
        <v>6697.32</v>
      </c>
      <c r="U437" s="30">
        <f>G443</f>
        <v>50000</v>
      </c>
      <c r="V437" s="27">
        <f>H443</f>
        <v>52500</v>
      </c>
      <c r="W437" s="29">
        <f>I443</f>
        <v>251495</v>
      </c>
    </row>
    <row r="438" spans="2:23" ht="13.5" x14ac:dyDescent="0.25">
      <c r="C438" s="1" t="s">
        <v>104</v>
      </c>
      <c r="D438" s="37"/>
      <c r="E438" s="25">
        <v>2000</v>
      </c>
      <c r="F438" s="25"/>
      <c r="G438" s="25">
        <v>2000</v>
      </c>
      <c r="H438" s="25">
        <f t="shared" si="45"/>
        <v>2100</v>
      </c>
      <c r="I438" s="25">
        <f t="shared" si="45"/>
        <v>2205</v>
      </c>
      <c r="J438" s="25"/>
      <c r="L438" s="11">
        <v>66</v>
      </c>
      <c r="M438" s="18" t="s">
        <v>13</v>
      </c>
      <c r="N438" s="26"/>
      <c r="O438" s="27"/>
      <c r="P438" s="28"/>
      <c r="Q438" s="29"/>
      <c r="R438" s="27"/>
      <c r="S438" s="28"/>
      <c r="T438" s="29"/>
      <c r="U438" s="30"/>
      <c r="V438" s="27"/>
      <c r="W438" s="29"/>
    </row>
    <row r="439" spans="2:23" ht="13.5" x14ac:dyDescent="0.25">
      <c r="B439" s="1" t="s">
        <v>12</v>
      </c>
      <c r="C439" s="1" t="s">
        <v>104</v>
      </c>
      <c r="D439" s="37"/>
      <c r="E439" s="25">
        <v>3000</v>
      </c>
      <c r="F439" s="25"/>
      <c r="G439" s="25">
        <v>3000</v>
      </c>
      <c r="H439" s="25">
        <f t="shared" si="45"/>
        <v>3150</v>
      </c>
      <c r="I439" s="25">
        <f>ROUND(+H439*1.05,0)+196369</f>
        <v>199677</v>
      </c>
      <c r="J439" s="25"/>
      <c r="K439" s="1" t="s">
        <v>105</v>
      </c>
      <c r="M439" s="18" t="s">
        <v>15</v>
      </c>
      <c r="N439" s="26"/>
      <c r="O439" s="32"/>
      <c r="P439" s="33"/>
      <c r="Q439" s="34"/>
      <c r="R439" s="32"/>
      <c r="S439" s="33"/>
      <c r="T439" s="34"/>
      <c r="U439" s="35"/>
      <c r="V439" s="32"/>
      <c r="W439" s="34"/>
    </row>
    <row r="440" spans="2:23" ht="13.5" x14ac:dyDescent="0.25">
      <c r="C440" s="1" t="s">
        <v>106</v>
      </c>
      <c r="D440" s="37"/>
      <c r="E440" s="25">
        <v>5000</v>
      </c>
      <c r="F440" s="25"/>
      <c r="G440" s="25">
        <v>5000</v>
      </c>
      <c r="H440" s="25">
        <f t="shared" si="45"/>
        <v>5250</v>
      </c>
      <c r="I440" s="25">
        <f t="shared" si="45"/>
        <v>5513</v>
      </c>
      <c r="J440" s="25"/>
      <c r="M440" s="39" t="s">
        <v>16</v>
      </c>
      <c r="N440" s="40"/>
      <c r="O440" s="41">
        <f t="shared" ref="O440:W440" si="46">SUM(O436:O439)</f>
        <v>6368.8</v>
      </c>
      <c r="P440" s="42">
        <f t="shared" si="46"/>
        <v>62387</v>
      </c>
      <c r="Q440" s="43">
        <f t="shared" si="46"/>
        <v>16309.099999999999</v>
      </c>
      <c r="R440" s="41">
        <f t="shared" si="46"/>
        <v>50000</v>
      </c>
      <c r="S440" s="42">
        <f t="shared" si="46"/>
        <v>50000</v>
      </c>
      <c r="T440" s="43">
        <f t="shared" si="46"/>
        <v>6697.32</v>
      </c>
      <c r="U440" s="44">
        <f t="shared" si="46"/>
        <v>50000</v>
      </c>
      <c r="V440" s="41">
        <f t="shared" si="46"/>
        <v>52500</v>
      </c>
      <c r="W440" s="43">
        <f t="shared" si="46"/>
        <v>251495</v>
      </c>
    </row>
    <row r="441" spans="2:23" x14ac:dyDescent="0.2">
      <c r="B441" s="1" t="s">
        <v>14</v>
      </c>
      <c r="D441" s="37"/>
      <c r="E441" s="25">
        <v>8000</v>
      </c>
      <c r="F441" s="25"/>
      <c r="G441" s="25">
        <v>8000</v>
      </c>
      <c r="H441" s="25">
        <f t="shared" si="45"/>
        <v>8400</v>
      </c>
      <c r="I441" s="25">
        <f t="shared" si="45"/>
        <v>8820</v>
      </c>
      <c r="J441" s="25"/>
    </row>
    <row r="442" spans="2:23" x14ac:dyDescent="0.2">
      <c r="D442" s="37"/>
      <c r="E442" s="38"/>
      <c r="F442" s="38"/>
      <c r="G442" s="38"/>
      <c r="H442" s="38"/>
      <c r="I442" s="38"/>
      <c r="J442" s="25"/>
    </row>
    <row r="443" spans="2:23" ht="13.5" thickBot="1" x14ac:dyDescent="0.25">
      <c r="D443" s="37"/>
      <c r="E443" s="46">
        <f>SUM(E436:E442)</f>
        <v>50000</v>
      </c>
      <c r="F443" s="46">
        <f>SUM(F436:F442)</f>
        <v>6697.32</v>
      </c>
      <c r="G443" s="46">
        <f>SUM(G436:G442)</f>
        <v>50000</v>
      </c>
      <c r="H443" s="46">
        <f>SUM(H436:H442)</f>
        <v>52500</v>
      </c>
      <c r="I443" s="46">
        <f>SUM(I436:I442)</f>
        <v>251495</v>
      </c>
      <c r="J443" s="25"/>
    </row>
    <row r="444" spans="2:23" ht="13.5" thickTop="1" x14ac:dyDescent="0.2">
      <c r="D444" s="25"/>
      <c r="E444" s="25"/>
      <c r="F444" s="25"/>
      <c r="G444" s="25"/>
      <c r="H444" s="25"/>
      <c r="I444" s="25"/>
      <c r="J444" s="25"/>
    </row>
    <row r="445" spans="2:23" x14ac:dyDescent="0.2">
      <c r="B445" s="68"/>
      <c r="D445" s="25"/>
      <c r="E445" s="25"/>
      <c r="F445" s="25"/>
      <c r="G445" s="25"/>
      <c r="H445" s="25"/>
      <c r="I445" s="25"/>
      <c r="J445" s="25"/>
      <c r="M445" s="77" t="s">
        <v>7</v>
      </c>
      <c r="N445" s="78"/>
      <c r="O445" s="2" t="str">
        <f>[4]heading!$B$2</f>
        <v>2010/11</v>
      </c>
      <c r="P445" s="3" t="str">
        <f>[4]heading!$C$2</f>
        <v>2011/12</v>
      </c>
      <c r="Q445" s="4" t="str">
        <f>[4]heading!$D$2</f>
        <v>2012/13</v>
      </c>
      <c r="R445" s="81" t="str">
        <f>[4]heading!$E$2</f>
        <v>Current Year 2013/14</v>
      </c>
      <c r="S445" s="82"/>
      <c r="T445" s="82"/>
      <c r="U445" s="83" t="str">
        <f>[4]heading!$I$2</f>
        <v>2014/15 Medium Term Revenue &amp; Expenditure Framework</v>
      </c>
      <c r="V445" s="84"/>
      <c r="W445" s="85"/>
    </row>
    <row r="446" spans="2:23" ht="38.25" x14ac:dyDescent="0.2">
      <c r="B446" s="68"/>
      <c r="D446" s="25"/>
      <c r="E446" s="25"/>
      <c r="F446" s="25"/>
      <c r="G446" s="25"/>
      <c r="H446" s="25"/>
      <c r="I446" s="25"/>
      <c r="J446" s="25"/>
      <c r="M446" s="79"/>
      <c r="N446" s="80"/>
      <c r="O446" s="5" t="str">
        <f>[4]heading!$B$3</f>
        <v>Audited Outcome</v>
      </c>
      <c r="P446" s="6" t="str">
        <f>[4]heading!$C$3</f>
        <v>Audited Outcome</v>
      </c>
      <c r="Q446" s="7" t="str">
        <f>[4]heading!$D$3</f>
        <v>Audited Outcome</v>
      </c>
      <c r="R446" s="5" t="str">
        <f>[4]heading!$E$3</f>
        <v>Original Budget</v>
      </c>
      <c r="S446" s="6" t="str">
        <f>[4]heading!$F$3</f>
        <v>Adjusted Budget</v>
      </c>
      <c r="T446" s="8" t="s">
        <v>0</v>
      </c>
      <c r="U446" s="5" t="str">
        <f>[4]heading!$I$3</f>
        <v>Budget Year 2014/15</v>
      </c>
      <c r="V446" s="6" t="str">
        <f>[4]heading!$J$3</f>
        <v>Budget Year +1  2015/16</v>
      </c>
      <c r="W446" s="7" t="str">
        <f>[4]heading!$K$3</f>
        <v>Budget Year +2  2016/17</v>
      </c>
    </row>
    <row r="447" spans="2:23" ht="13.5" x14ac:dyDescent="0.25">
      <c r="B447" s="68"/>
      <c r="D447" s="25"/>
      <c r="E447" s="25"/>
      <c r="F447" s="25"/>
      <c r="G447" s="25"/>
      <c r="H447" s="25"/>
      <c r="I447" s="25"/>
      <c r="J447" s="25"/>
      <c r="M447" s="18" t="s">
        <v>8</v>
      </c>
      <c r="N447" s="19"/>
      <c r="O447" s="69">
        <f>SUMIF($M$7:$M$440,M447,$O$7:$O$440)</f>
        <v>0</v>
      </c>
      <c r="P447" s="69">
        <f>SUMIF($M$7:$M$440,M447,$P$7:$P$440)</f>
        <v>0</v>
      </c>
      <c r="Q447" s="70">
        <f>SUMIF($M$7:$M$440,M447,$Q$7:$Q$440)</f>
        <v>0</v>
      </c>
      <c r="R447" s="71">
        <f>SUMIF($M$7:$M$440,$M447,$R$7:$R$440)</f>
        <v>0</v>
      </c>
      <c r="S447" s="69">
        <f>SUMIF($M$7:$M$440,$M447,$S$7:$S$440)</f>
        <v>0</v>
      </c>
      <c r="T447" s="70">
        <f>SUMIF($M$7:$M$440,$M447,$T$7:$T$440)</f>
        <v>0</v>
      </c>
      <c r="U447" s="71">
        <f>SUMIF($M$7:$M$440,$M447,$U$7:$U$440)</f>
        <v>0</v>
      </c>
      <c r="V447" s="72">
        <f>SUMIF($M$7:$M$440,$M447,$V$7:$V$440)</f>
        <v>0</v>
      </c>
      <c r="W447" s="70">
        <f>SUMIF($M$7:$M$440,$M447,$W$7:$W$440)</f>
        <v>0</v>
      </c>
    </row>
    <row r="448" spans="2:23" ht="13.5" x14ac:dyDescent="0.25">
      <c r="B448" s="68"/>
      <c r="D448" s="25"/>
      <c r="E448" s="25"/>
      <c r="F448" s="25"/>
      <c r="G448" s="25"/>
      <c r="H448" s="25"/>
      <c r="I448" s="25"/>
      <c r="J448" s="25"/>
      <c r="L448" s="11">
        <v>65</v>
      </c>
      <c r="M448" s="18" t="s">
        <v>11</v>
      </c>
      <c r="N448" s="26"/>
      <c r="O448" s="27">
        <f>SUMIF($M$7:$M$440,M448,$O$7:$O$440)</f>
        <v>323573.88999999996</v>
      </c>
      <c r="P448" s="28">
        <f>SUMIF($M$7:$M$440,M448,$P$7:$P$440)</f>
        <v>339084.81999999995</v>
      </c>
      <c r="Q448" s="29">
        <f>SUMIF($M$7:$M$440,M448,$Q$7:$Q$440)</f>
        <v>300667.77</v>
      </c>
      <c r="R448" s="27">
        <f>SUMIF($M$7:$M$440,$M448,$R$7:$R$440)</f>
        <v>431200</v>
      </c>
      <c r="S448" s="28">
        <f>SUMIF($M$7:$M$440,$M448,$S$7:$S$440)</f>
        <v>431200</v>
      </c>
      <c r="T448" s="29">
        <f>SUMIF($M$7:$M$440,$M448,$T$7:$T$440)</f>
        <v>161971.36000000002</v>
      </c>
      <c r="U448" s="30">
        <f>SUMIF($M$7:$M$440,$M448,$U$7:$U$440)</f>
        <v>431200</v>
      </c>
      <c r="V448" s="27">
        <f>SUMIF($M$7:$M$440,$M448,$V$7:$V$440)</f>
        <v>452911</v>
      </c>
      <c r="W448" s="29">
        <f>SUMIF($M$7:$M$440,$M448,$W$7:$W$440)</f>
        <v>671933</v>
      </c>
    </row>
    <row r="449" spans="2:23" ht="13.5" x14ac:dyDescent="0.25">
      <c r="B449" s="68"/>
      <c r="D449" s="25"/>
      <c r="E449" s="25"/>
      <c r="F449" s="25"/>
      <c r="G449" s="25"/>
      <c r="H449" s="25"/>
      <c r="I449" s="25"/>
      <c r="J449" s="25"/>
      <c r="L449" s="11">
        <v>66</v>
      </c>
      <c r="M449" s="18" t="s">
        <v>13</v>
      </c>
      <c r="N449" s="26"/>
      <c r="O449" s="27">
        <f>SUMIF($M$7:$M$440,M449,$O$7:$O$440)</f>
        <v>422329.88</v>
      </c>
      <c r="P449" s="28">
        <f>SUMIF($M$7:$M$440,M449,$P$7:$P$440)</f>
        <v>375272.68999999994</v>
      </c>
      <c r="Q449" s="29">
        <f>SUMIF($M$7:$M$440,M449,$Q$7:$Q$440)</f>
        <v>336110.15</v>
      </c>
      <c r="R449" s="27">
        <f>SUMIF($M$7:$M$440,$M449,$R$7:$R$440)</f>
        <v>521400</v>
      </c>
      <c r="S449" s="28">
        <f>SUMIF($M$7:$M$440,$M449,$S$7:$S$440)</f>
        <v>521400</v>
      </c>
      <c r="T449" s="29">
        <f>SUMIF($M$7:$M$440,$M449,$T$7:$T$440)</f>
        <v>394740.6</v>
      </c>
      <c r="U449" s="30">
        <f>SUMIF($M$7:$M$440,$M449,$U$7:$U$440)</f>
        <v>541400</v>
      </c>
      <c r="V449" s="27">
        <f>SUMIF($M$7:$M$440,$M449,$V$7:$V$440)</f>
        <v>573280</v>
      </c>
      <c r="W449" s="29">
        <f>SUMIF($M$7:$M$440,$M449,$W$7:$W$440)</f>
        <v>610760</v>
      </c>
    </row>
    <row r="450" spans="2:23" ht="13.5" x14ac:dyDescent="0.25">
      <c r="B450" s="68"/>
      <c r="D450" s="25"/>
      <c r="E450" s="25"/>
      <c r="F450" s="25"/>
      <c r="G450" s="25"/>
      <c r="H450" s="25"/>
      <c r="I450" s="25"/>
      <c r="J450" s="25"/>
      <c r="M450" s="18" t="s">
        <v>15</v>
      </c>
      <c r="N450" s="26"/>
      <c r="O450" s="32">
        <f>SUMIF($M$7:$M$440,M450,$O$7:$O$440)</f>
        <v>0</v>
      </c>
      <c r="P450" s="33">
        <f>SUMIF($M$7:$M$440,M450,$P$7:$P$440)</f>
        <v>0</v>
      </c>
      <c r="Q450" s="34">
        <f>SUMIF($M$7:$M$440,M450,$Q$7:$Q$440)</f>
        <v>0</v>
      </c>
      <c r="R450" s="32">
        <f>SUMIF($M$7:$M$440,$M450,$R$7:$R$440)</f>
        <v>0</v>
      </c>
      <c r="S450" s="33">
        <f>SUMIF($M$7:$M$440,$M450,$S$7:$S$440)</f>
        <v>0</v>
      </c>
      <c r="T450" s="34">
        <f>SUMIF($M$7:$M$440,$M450,$T$7:$T$440)</f>
        <v>0</v>
      </c>
      <c r="U450" s="35">
        <f>SUMIF($M$7:$M$440,$M450,$U$7:$U$440)</f>
        <v>0</v>
      </c>
      <c r="V450" s="32">
        <f>SUMIF($M$7:$M$440,$M450,$V$7:$V$440)</f>
        <v>0</v>
      </c>
      <c r="W450" s="34">
        <f>SUMIF($M$7:$M$440,$M450,$W$7:$W$440)</f>
        <v>0</v>
      </c>
    </row>
    <row r="451" spans="2:23" ht="14.25" thickBot="1" x14ac:dyDescent="0.3">
      <c r="B451" s="68" t="s">
        <v>107</v>
      </c>
      <c r="D451" s="25"/>
      <c r="E451" s="73">
        <f>+E14+E27+E45+E60+E70+E86+E98+E110+E138+E151+E163+E176+E194+E206+E222+E235+E250+E261+E277+E289+E309+E328+E340+E352+E367+E381+E394+E408+E427+E443</f>
        <v>952600</v>
      </c>
      <c r="F451" s="73">
        <f>+F14+F27+F45+F60+F70+F86+F98+F110+F138+F151+F163+F176+F194+F206+F222+F235+F250+F261+F277+F289+F309+F328+F340+F352+F367+F381+F394+F408+F427+F443</f>
        <v>556711.96</v>
      </c>
      <c r="G451" s="73">
        <f>+G14+G27+G45+G60+G70+G86+G98+G110+G138+G151+G163+G176+G194+G206+G222+G235+G250+G261+G277+G289+G309+G328+G340+G352+G367+G381+G394+G408+G427+G443</f>
        <v>972600</v>
      </c>
      <c r="H451" s="73">
        <f>+H14+H27+H45+H60+H70+H86+H98+H110+H138+H151+H163+H176+H194+H206+H222+H235+H250+H261+H277+H289+H309+H328+H340+H352+H367+H381+H394+H408+H427+H443</f>
        <v>1026191</v>
      </c>
      <c r="I451" s="73">
        <f>+I14+I27+I45+I60+I70+I86+I98+I110+I138+I151+I163+I176+I194+I206+I222+I235+I250+I261+I277+I289+I309+I328+I340+I352+I367+I381+I394+I408+I427+I443</f>
        <v>1282693</v>
      </c>
      <c r="J451" s="25"/>
      <c r="M451" s="39" t="s">
        <v>16</v>
      </c>
      <c r="N451" s="40"/>
      <c r="O451" s="41">
        <f t="shared" ref="O451:W451" si="47">SUM(O447:O450)</f>
        <v>745903.77</v>
      </c>
      <c r="P451" s="42">
        <f t="shared" si="47"/>
        <v>714357.50999999989</v>
      </c>
      <c r="Q451" s="43">
        <f t="shared" si="47"/>
        <v>636777.92000000004</v>
      </c>
      <c r="R451" s="41">
        <f t="shared" si="47"/>
        <v>952600</v>
      </c>
      <c r="S451" s="42">
        <f t="shared" si="47"/>
        <v>952600</v>
      </c>
      <c r="T451" s="43">
        <f t="shared" si="47"/>
        <v>556711.96</v>
      </c>
      <c r="U451" s="44">
        <f t="shared" si="47"/>
        <v>972600</v>
      </c>
      <c r="V451" s="41">
        <f t="shared" si="47"/>
        <v>1026191</v>
      </c>
      <c r="W451" s="43">
        <f t="shared" si="47"/>
        <v>1282693</v>
      </c>
    </row>
    <row r="452" spans="2:23" ht="13.5" thickTop="1" x14ac:dyDescent="0.2">
      <c r="D452" s="25"/>
      <c r="E452" s="25"/>
      <c r="F452" s="25"/>
      <c r="G452" s="25"/>
      <c r="H452" s="25"/>
      <c r="I452" s="25"/>
      <c r="J452" s="25"/>
    </row>
    <row r="453" spans="2:23" x14ac:dyDescent="0.2">
      <c r="D453" s="25"/>
      <c r="E453" s="25"/>
      <c r="F453" s="25"/>
      <c r="G453" s="25"/>
      <c r="H453" s="25"/>
      <c r="I453" s="25"/>
      <c r="J453" s="25"/>
    </row>
    <row r="454" spans="2:23" x14ac:dyDescent="0.2">
      <c r="D454" s="25"/>
      <c r="E454" s="25"/>
      <c r="F454" s="25"/>
      <c r="G454" s="25"/>
      <c r="H454" s="25"/>
      <c r="I454" s="25"/>
      <c r="J454" s="25"/>
      <c r="S454" s="1">
        <f>S451-R451</f>
        <v>0</v>
      </c>
      <c r="U454" s="74">
        <f>ROUND((U451-S451)/S451,2)</f>
        <v>0.02</v>
      </c>
      <c r="V454" s="74">
        <f>ROUND((V451-U451)/U451,2)</f>
        <v>0.06</v>
      </c>
      <c r="W454" s="74">
        <f>ROUND((W451-V451)/V451,2)</f>
        <v>0.25</v>
      </c>
    </row>
    <row r="455" spans="2:23" x14ac:dyDescent="0.2">
      <c r="D455" s="25"/>
      <c r="E455" s="75">
        <f>+(+E451-(952600+0))/(952600+0)</f>
        <v>0</v>
      </c>
      <c r="F455" s="75"/>
      <c r="G455" s="75">
        <f>+(G451-E451)/E451</f>
        <v>2.0995171110644553E-2</v>
      </c>
      <c r="H455" s="75">
        <f>+(H451-G451)/G451</f>
        <v>5.5100760847213652E-2</v>
      </c>
      <c r="I455" s="75">
        <f>+(I451-H451)/H451</f>
        <v>0.24995541765616733</v>
      </c>
      <c r="J455" s="25"/>
      <c r="U455" s="74">
        <f>ROUND((U451-R451)/R451,2)</f>
        <v>0.02</v>
      </c>
    </row>
    <row r="456" spans="2:23" x14ac:dyDescent="0.2">
      <c r="D456" s="25"/>
      <c r="E456" s="25"/>
      <c r="F456" s="25"/>
      <c r="G456" s="25"/>
      <c r="H456" s="25"/>
      <c r="I456" s="25"/>
      <c r="J456" s="25"/>
    </row>
    <row r="457" spans="2:23" x14ac:dyDescent="0.2">
      <c r="D457" s="25"/>
      <c r="E457" s="25">
        <f>+G451-E451</f>
        <v>20000</v>
      </c>
      <c r="F457" s="25"/>
      <c r="G457" s="25"/>
      <c r="H457" s="25"/>
      <c r="I457" s="25"/>
      <c r="J457" s="25"/>
    </row>
    <row r="458" spans="2:23" ht="13.5" thickBot="1" x14ac:dyDescent="0.25">
      <c r="D458" s="25"/>
      <c r="E458" s="25"/>
      <c r="F458" s="25"/>
      <c r="G458" s="25"/>
      <c r="H458" s="25"/>
      <c r="I458" s="25">
        <f>641055-642158</f>
        <v>-1103</v>
      </c>
      <c r="J458" s="25"/>
    </row>
    <row r="459" spans="2:23" ht="26.45" customHeight="1" thickTop="1" thickBot="1" x14ac:dyDescent="0.25">
      <c r="B459" s="76"/>
      <c r="D459" s="25"/>
      <c r="E459" s="25"/>
      <c r="F459" s="25"/>
      <c r="G459" s="25"/>
      <c r="H459" s="25"/>
      <c r="I459" s="25"/>
      <c r="J459" s="25"/>
      <c r="U459" s="25">
        <f>U451-R451</f>
        <v>20000</v>
      </c>
    </row>
    <row r="460" spans="2:23" ht="13.5" thickTop="1" x14ac:dyDescent="0.2">
      <c r="D460" s="25"/>
      <c r="E460" s="25"/>
      <c r="F460" s="25"/>
      <c r="G460" s="25"/>
      <c r="H460" s="25"/>
      <c r="I460" s="25"/>
      <c r="J460" s="25"/>
      <c r="U460" s="25">
        <f>U451-S451</f>
        <v>20000</v>
      </c>
    </row>
    <row r="461" spans="2:23" x14ac:dyDescent="0.2">
      <c r="D461" s="25"/>
      <c r="E461" s="25"/>
      <c r="F461" s="25"/>
      <c r="G461" s="25"/>
      <c r="H461" s="25"/>
      <c r="I461" s="25"/>
      <c r="J461" s="25"/>
    </row>
    <row r="462" spans="2:23" x14ac:dyDescent="0.2">
      <c r="D462" s="25"/>
      <c r="E462" s="25"/>
      <c r="F462" s="25"/>
      <c r="G462" s="25"/>
      <c r="H462" s="25"/>
      <c r="I462" s="25"/>
      <c r="J462" s="25"/>
    </row>
    <row r="463" spans="2:23" x14ac:dyDescent="0.2">
      <c r="D463" s="25"/>
      <c r="E463" s="25"/>
      <c r="F463" s="25"/>
      <c r="G463" s="25"/>
      <c r="H463" s="25"/>
      <c r="I463" s="25"/>
      <c r="J463" s="25"/>
    </row>
    <row r="464" spans="2:23" x14ac:dyDescent="0.2">
      <c r="D464" s="25"/>
      <c r="E464" s="25"/>
      <c r="F464" s="25"/>
      <c r="G464" s="25"/>
      <c r="H464" s="25"/>
      <c r="I464" s="25"/>
      <c r="J464" s="25"/>
    </row>
    <row r="465" spans="4:10" x14ac:dyDescent="0.2">
      <c r="D465" s="25"/>
      <c r="E465" s="25"/>
      <c r="F465" s="25"/>
      <c r="G465" s="25"/>
      <c r="H465" s="25"/>
      <c r="I465" s="25"/>
      <c r="J465" s="25"/>
    </row>
    <row r="466" spans="4:10" x14ac:dyDescent="0.2">
      <c r="D466" s="25"/>
      <c r="E466" s="25"/>
      <c r="F466" s="25"/>
      <c r="G466" s="25"/>
      <c r="H466" s="25"/>
      <c r="I466" s="25"/>
      <c r="J466" s="25"/>
    </row>
    <row r="467" spans="4:10" x14ac:dyDescent="0.2">
      <c r="D467" s="25"/>
      <c r="E467" s="25"/>
      <c r="F467" s="25"/>
      <c r="G467" s="25"/>
      <c r="H467" s="25"/>
      <c r="I467" s="25"/>
      <c r="J467" s="25"/>
    </row>
    <row r="468" spans="4:10" x14ac:dyDescent="0.2">
      <c r="D468" s="25"/>
      <c r="E468" s="25"/>
      <c r="F468" s="25"/>
      <c r="G468" s="25"/>
      <c r="H468" s="25"/>
      <c r="I468" s="25"/>
      <c r="J468" s="25"/>
    </row>
    <row r="469" spans="4:10" x14ac:dyDescent="0.2">
      <c r="D469" s="25"/>
      <c r="E469" s="25"/>
      <c r="F469" s="25"/>
      <c r="G469" s="25"/>
      <c r="H469" s="25"/>
      <c r="I469" s="25"/>
      <c r="J469" s="25"/>
    </row>
    <row r="470" spans="4:10" x14ac:dyDescent="0.2">
      <c r="D470" s="25"/>
      <c r="E470" s="25"/>
      <c r="F470" s="25"/>
      <c r="G470" s="25"/>
      <c r="H470" s="25"/>
      <c r="I470" s="25"/>
      <c r="J470" s="25"/>
    </row>
    <row r="471" spans="4:10" x14ac:dyDescent="0.2">
      <c r="D471" s="25"/>
      <c r="E471" s="25"/>
      <c r="F471" s="25"/>
      <c r="G471" s="25"/>
      <c r="H471" s="25"/>
      <c r="I471" s="25"/>
      <c r="J471" s="25"/>
    </row>
    <row r="472" spans="4:10" x14ac:dyDescent="0.2">
      <c r="D472" s="25"/>
      <c r="E472" s="25"/>
      <c r="F472" s="25"/>
      <c r="G472" s="25"/>
      <c r="H472" s="25"/>
      <c r="I472" s="25"/>
      <c r="J472" s="25"/>
    </row>
    <row r="473" spans="4:10" x14ac:dyDescent="0.2">
      <c r="D473" s="25"/>
      <c r="E473" s="25"/>
      <c r="F473" s="25"/>
      <c r="G473" s="25"/>
      <c r="H473" s="25"/>
      <c r="I473" s="25"/>
      <c r="J473" s="25"/>
    </row>
    <row r="474" spans="4:10" x14ac:dyDescent="0.2">
      <c r="D474" s="25"/>
      <c r="E474" s="25"/>
      <c r="F474" s="25"/>
      <c r="G474" s="25"/>
      <c r="H474" s="25"/>
      <c r="I474" s="25"/>
      <c r="J474" s="25"/>
    </row>
    <row r="475" spans="4:10" x14ac:dyDescent="0.2">
      <c r="D475" s="25"/>
      <c r="E475" s="25"/>
      <c r="F475" s="25"/>
      <c r="G475" s="25"/>
      <c r="H475" s="25"/>
      <c r="I475" s="25"/>
      <c r="J475" s="25"/>
    </row>
    <row r="476" spans="4:10" x14ac:dyDescent="0.2">
      <c r="D476" s="25"/>
      <c r="E476" s="25"/>
      <c r="F476" s="25"/>
      <c r="G476" s="25"/>
      <c r="H476" s="25"/>
      <c r="I476" s="25"/>
      <c r="J476" s="25"/>
    </row>
    <row r="477" spans="4:10" x14ac:dyDescent="0.2">
      <c r="D477" s="25"/>
      <c r="E477" s="25"/>
      <c r="F477" s="25"/>
      <c r="G477" s="25"/>
      <c r="H477" s="25"/>
      <c r="I477" s="25"/>
      <c r="J477" s="25"/>
    </row>
    <row r="478" spans="4:10" x14ac:dyDescent="0.2">
      <c r="D478" s="25"/>
      <c r="E478" s="25"/>
      <c r="F478" s="25"/>
      <c r="G478" s="25"/>
      <c r="H478" s="25"/>
      <c r="I478" s="25"/>
      <c r="J478" s="25"/>
    </row>
    <row r="479" spans="4:10" x14ac:dyDescent="0.2">
      <c r="D479" s="25"/>
      <c r="E479" s="25"/>
      <c r="F479" s="25"/>
      <c r="G479" s="25"/>
      <c r="H479" s="25"/>
      <c r="I479" s="25"/>
      <c r="J479" s="25"/>
    </row>
    <row r="480" spans="4:10" x14ac:dyDescent="0.2">
      <c r="D480" s="25"/>
      <c r="E480" s="25"/>
      <c r="F480" s="25"/>
      <c r="G480" s="25"/>
      <c r="H480" s="25"/>
      <c r="I480" s="25"/>
      <c r="J480" s="25"/>
    </row>
    <row r="481" spans="4:10" x14ac:dyDescent="0.2">
      <c r="D481" s="25"/>
      <c r="E481" s="25"/>
      <c r="F481" s="25"/>
      <c r="G481" s="25"/>
      <c r="H481" s="25"/>
      <c r="I481" s="25"/>
      <c r="J481" s="25"/>
    </row>
    <row r="482" spans="4:10" x14ac:dyDescent="0.2">
      <c r="D482" s="25"/>
      <c r="E482" s="25"/>
      <c r="F482" s="25"/>
      <c r="G482" s="25"/>
      <c r="H482" s="25"/>
      <c r="I482" s="25"/>
      <c r="J482" s="25"/>
    </row>
    <row r="483" spans="4:10" x14ac:dyDescent="0.2">
      <c r="D483" s="25"/>
      <c r="E483" s="25"/>
      <c r="F483" s="25"/>
      <c r="G483" s="25"/>
      <c r="H483" s="25"/>
      <c r="I483" s="25"/>
      <c r="J483" s="25"/>
    </row>
    <row r="484" spans="4:10" x14ac:dyDescent="0.2">
      <c r="D484" s="25"/>
      <c r="E484" s="25"/>
      <c r="F484" s="25"/>
      <c r="G484" s="25"/>
      <c r="H484" s="25"/>
      <c r="I484" s="25"/>
      <c r="J484" s="25"/>
    </row>
    <row r="485" spans="4:10" x14ac:dyDescent="0.2">
      <c r="D485" s="25"/>
      <c r="E485" s="25"/>
      <c r="F485" s="25"/>
      <c r="G485" s="25"/>
      <c r="H485" s="25"/>
      <c r="I485" s="25"/>
      <c r="J485" s="25"/>
    </row>
    <row r="486" spans="4:10" x14ac:dyDescent="0.2">
      <c r="D486" s="25"/>
      <c r="E486" s="25"/>
      <c r="F486" s="25"/>
      <c r="G486" s="25"/>
      <c r="H486" s="25"/>
      <c r="I486" s="25"/>
      <c r="J486" s="25"/>
    </row>
    <row r="487" spans="4:10" x14ac:dyDescent="0.2">
      <c r="D487" s="25"/>
      <c r="E487" s="25"/>
      <c r="F487" s="25"/>
      <c r="G487" s="25"/>
      <c r="H487" s="25"/>
      <c r="I487" s="25"/>
      <c r="J487" s="25"/>
    </row>
    <row r="488" spans="4:10" x14ac:dyDescent="0.2">
      <c r="D488" s="25"/>
      <c r="E488" s="25"/>
      <c r="F488" s="25"/>
      <c r="G488" s="25"/>
      <c r="H488" s="25"/>
      <c r="I488" s="25"/>
      <c r="J488" s="25"/>
    </row>
    <row r="489" spans="4:10" x14ac:dyDescent="0.2">
      <c r="D489" s="25"/>
      <c r="E489" s="25"/>
      <c r="F489" s="25"/>
      <c r="G489" s="25"/>
      <c r="H489" s="25"/>
      <c r="I489" s="25"/>
      <c r="J489" s="25"/>
    </row>
    <row r="490" spans="4:10" x14ac:dyDescent="0.2">
      <c r="D490" s="25"/>
      <c r="E490" s="25"/>
      <c r="F490" s="25"/>
      <c r="G490" s="25"/>
      <c r="H490" s="25"/>
      <c r="I490" s="25"/>
      <c r="J490" s="25"/>
    </row>
    <row r="491" spans="4:10" x14ac:dyDescent="0.2">
      <c r="D491" s="25"/>
      <c r="E491" s="25"/>
      <c r="F491" s="25"/>
      <c r="G491" s="25"/>
      <c r="H491" s="25"/>
      <c r="I491" s="25"/>
      <c r="J491" s="25"/>
    </row>
    <row r="492" spans="4:10" x14ac:dyDescent="0.2">
      <c r="D492" s="25"/>
      <c r="E492" s="25"/>
      <c r="F492" s="25"/>
      <c r="G492" s="25"/>
      <c r="H492" s="25"/>
      <c r="I492" s="25"/>
      <c r="J492" s="25"/>
    </row>
    <row r="493" spans="4:10" x14ac:dyDescent="0.2">
      <c r="D493" s="25"/>
      <c r="E493" s="25"/>
      <c r="F493" s="25"/>
      <c r="G493" s="25"/>
      <c r="H493" s="25"/>
      <c r="I493" s="25"/>
      <c r="J493" s="25"/>
    </row>
    <row r="494" spans="4:10" x14ac:dyDescent="0.2">
      <c r="D494" s="25"/>
      <c r="E494" s="25"/>
      <c r="F494" s="25"/>
      <c r="G494" s="25"/>
      <c r="H494" s="25"/>
      <c r="I494" s="25"/>
      <c r="J494" s="25"/>
    </row>
    <row r="495" spans="4:10" x14ac:dyDescent="0.2">
      <c r="D495" s="25"/>
      <c r="E495" s="25"/>
      <c r="F495" s="25"/>
      <c r="G495" s="25"/>
      <c r="H495" s="25"/>
      <c r="I495" s="25"/>
      <c r="J495" s="25"/>
    </row>
    <row r="496" spans="4:10" x14ac:dyDescent="0.2">
      <c r="D496" s="25"/>
      <c r="E496" s="25"/>
      <c r="F496" s="25"/>
      <c r="G496" s="25"/>
      <c r="H496" s="25"/>
      <c r="I496" s="25"/>
      <c r="J496" s="25"/>
    </row>
    <row r="497" spans="4:10" x14ac:dyDescent="0.2">
      <c r="D497" s="25"/>
      <c r="E497" s="25"/>
      <c r="F497" s="25"/>
      <c r="G497" s="25"/>
      <c r="H497" s="25"/>
      <c r="I497" s="25"/>
      <c r="J497" s="25"/>
    </row>
    <row r="498" spans="4:10" x14ac:dyDescent="0.2">
      <c r="D498" s="25"/>
      <c r="E498" s="25"/>
      <c r="F498" s="25"/>
      <c r="G498" s="25"/>
      <c r="H498" s="25"/>
      <c r="I498" s="25"/>
      <c r="J498" s="25"/>
    </row>
    <row r="499" spans="4:10" x14ac:dyDescent="0.2">
      <c r="D499" s="25"/>
      <c r="E499" s="25"/>
      <c r="F499" s="25"/>
      <c r="G499" s="25"/>
      <c r="H499" s="25"/>
      <c r="I499" s="25"/>
      <c r="J499" s="25"/>
    </row>
    <row r="500" spans="4:10" x14ac:dyDescent="0.2">
      <c r="D500" s="25"/>
      <c r="E500" s="25"/>
      <c r="F500" s="25"/>
      <c r="G500" s="25"/>
      <c r="H500" s="25"/>
      <c r="I500" s="25"/>
      <c r="J500" s="25"/>
    </row>
    <row r="501" spans="4:10" x14ac:dyDescent="0.2">
      <c r="D501" s="25"/>
      <c r="E501" s="25"/>
      <c r="F501" s="25"/>
      <c r="G501" s="25"/>
      <c r="H501" s="25"/>
      <c r="I501" s="25"/>
      <c r="J501" s="25"/>
    </row>
    <row r="502" spans="4:10" x14ac:dyDescent="0.2">
      <c r="D502" s="25"/>
      <c r="E502" s="25"/>
      <c r="F502" s="25"/>
      <c r="G502" s="25"/>
      <c r="H502" s="25"/>
      <c r="I502" s="25"/>
      <c r="J502" s="25"/>
    </row>
    <row r="503" spans="4:10" x14ac:dyDescent="0.2">
      <c r="D503" s="25"/>
      <c r="E503" s="25"/>
      <c r="F503" s="25"/>
      <c r="G503" s="25"/>
      <c r="H503" s="25"/>
      <c r="I503" s="25"/>
      <c r="J503" s="25"/>
    </row>
    <row r="504" spans="4:10" x14ac:dyDescent="0.2">
      <c r="D504" s="25"/>
      <c r="E504" s="25"/>
      <c r="F504" s="25"/>
      <c r="G504" s="25"/>
      <c r="H504" s="25"/>
      <c r="I504" s="25"/>
      <c r="J504" s="25"/>
    </row>
    <row r="505" spans="4:10" x14ac:dyDescent="0.2">
      <c r="D505" s="25"/>
      <c r="E505" s="25"/>
      <c r="F505" s="25"/>
      <c r="G505" s="25"/>
      <c r="H505" s="25"/>
      <c r="I505" s="25"/>
      <c r="J505" s="25"/>
    </row>
    <row r="506" spans="4:10" x14ac:dyDescent="0.2">
      <c r="D506" s="25"/>
      <c r="E506" s="25"/>
      <c r="F506" s="25"/>
      <c r="G506" s="25"/>
      <c r="H506" s="25"/>
      <c r="I506" s="25"/>
      <c r="J506" s="25"/>
    </row>
    <row r="507" spans="4:10" x14ac:dyDescent="0.2">
      <c r="D507" s="25"/>
      <c r="E507" s="25"/>
      <c r="F507" s="25"/>
      <c r="G507" s="25"/>
      <c r="H507" s="25"/>
      <c r="I507" s="25"/>
      <c r="J507" s="25"/>
    </row>
    <row r="508" spans="4:10" x14ac:dyDescent="0.2">
      <c r="D508" s="25"/>
      <c r="E508" s="25"/>
      <c r="F508" s="25"/>
      <c r="G508" s="25"/>
      <c r="H508" s="25"/>
      <c r="I508" s="25"/>
      <c r="J508" s="25"/>
    </row>
    <row r="509" spans="4:10" x14ac:dyDescent="0.2">
      <c r="D509" s="25"/>
      <c r="E509" s="25"/>
      <c r="F509" s="25"/>
      <c r="G509" s="25"/>
      <c r="H509" s="25"/>
      <c r="I509" s="25"/>
      <c r="J509" s="25"/>
    </row>
    <row r="510" spans="4:10" x14ac:dyDescent="0.2">
      <c r="D510" s="25"/>
      <c r="E510" s="25"/>
      <c r="F510" s="25"/>
      <c r="G510" s="25"/>
      <c r="H510" s="25"/>
      <c r="I510" s="25"/>
      <c r="J510" s="25"/>
    </row>
    <row r="511" spans="4:10" x14ac:dyDescent="0.2">
      <c r="D511" s="25"/>
      <c r="E511" s="25"/>
      <c r="F511" s="25"/>
      <c r="G511" s="25"/>
      <c r="H511" s="25"/>
      <c r="I511" s="25"/>
      <c r="J511" s="25"/>
    </row>
    <row r="512" spans="4:10" x14ac:dyDescent="0.2">
      <c r="D512" s="25"/>
      <c r="E512" s="25"/>
      <c r="F512" s="25"/>
      <c r="G512" s="25"/>
      <c r="H512" s="25"/>
      <c r="I512" s="25"/>
      <c r="J512" s="25"/>
    </row>
    <row r="513" spans="4:10" x14ac:dyDescent="0.2">
      <c r="D513" s="25"/>
      <c r="E513" s="25"/>
      <c r="F513" s="25"/>
      <c r="G513" s="25"/>
      <c r="H513" s="25"/>
      <c r="I513" s="25"/>
      <c r="J513" s="25"/>
    </row>
    <row r="514" spans="4:10" x14ac:dyDescent="0.2">
      <c r="D514" s="25"/>
      <c r="E514" s="25"/>
      <c r="F514" s="25"/>
      <c r="G514" s="25"/>
      <c r="H514" s="25"/>
      <c r="I514" s="25"/>
      <c r="J514" s="25"/>
    </row>
    <row r="515" spans="4:10" x14ac:dyDescent="0.2">
      <c r="D515" s="25"/>
      <c r="E515" s="25"/>
      <c r="F515" s="25"/>
      <c r="G515" s="25"/>
      <c r="H515" s="25"/>
      <c r="I515" s="25"/>
      <c r="J515" s="25"/>
    </row>
    <row r="516" spans="4:10" x14ac:dyDescent="0.2">
      <c r="D516" s="25"/>
      <c r="E516" s="25"/>
      <c r="F516" s="25"/>
      <c r="G516" s="25"/>
      <c r="H516" s="25"/>
      <c r="I516" s="25"/>
      <c r="J516" s="25"/>
    </row>
    <row r="517" spans="4:10" x14ac:dyDescent="0.2">
      <c r="D517" s="25"/>
      <c r="E517" s="25"/>
      <c r="F517" s="25"/>
      <c r="G517" s="25"/>
      <c r="H517" s="25"/>
      <c r="I517" s="25"/>
      <c r="J517" s="25"/>
    </row>
    <row r="518" spans="4:10" x14ac:dyDescent="0.2">
      <c r="D518" s="25"/>
      <c r="E518" s="25"/>
      <c r="F518" s="25"/>
      <c r="G518" s="25"/>
      <c r="H518" s="25"/>
      <c r="I518" s="25"/>
      <c r="J518" s="25"/>
    </row>
    <row r="519" spans="4:10" x14ac:dyDescent="0.2">
      <c r="D519" s="25"/>
      <c r="E519" s="25"/>
      <c r="F519" s="25"/>
      <c r="G519" s="25"/>
      <c r="H519" s="25"/>
      <c r="I519" s="25"/>
      <c r="J519" s="25"/>
    </row>
    <row r="520" spans="4:10" x14ac:dyDescent="0.2">
      <c r="D520" s="25"/>
      <c r="E520" s="25"/>
      <c r="F520" s="25"/>
      <c r="G520" s="25"/>
      <c r="H520" s="25"/>
      <c r="I520" s="25"/>
      <c r="J520" s="25"/>
    </row>
    <row r="521" spans="4:10" x14ac:dyDescent="0.2">
      <c r="D521" s="25"/>
      <c r="E521" s="25"/>
      <c r="F521" s="25"/>
      <c r="G521" s="25"/>
      <c r="H521" s="25"/>
      <c r="I521" s="25"/>
      <c r="J521" s="25"/>
    </row>
    <row r="522" spans="4:10" x14ac:dyDescent="0.2">
      <c r="D522" s="25"/>
      <c r="E522" s="25"/>
      <c r="F522" s="25"/>
      <c r="G522" s="25"/>
      <c r="H522" s="25"/>
      <c r="I522" s="25"/>
      <c r="J522" s="25"/>
    </row>
    <row r="523" spans="4:10" x14ac:dyDescent="0.2">
      <c r="D523" s="25"/>
      <c r="E523" s="25"/>
      <c r="F523" s="25"/>
      <c r="G523" s="25"/>
      <c r="H523" s="25"/>
      <c r="I523" s="25"/>
      <c r="J523" s="25"/>
    </row>
    <row r="524" spans="4:10" x14ac:dyDescent="0.2">
      <c r="D524" s="25"/>
      <c r="E524" s="25"/>
      <c r="F524" s="25"/>
      <c r="G524" s="25"/>
      <c r="H524" s="25"/>
      <c r="I524" s="25"/>
      <c r="J524" s="25"/>
    </row>
    <row r="525" spans="4:10" x14ac:dyDescent="0.2">
      <c r="D525" s="25"/>
      <c r="E525" s="25"/>
      <c r="F525" s="25"/>
      <c r="G525" s="25"/>
      <c r="H525" s="25"/>
      <c r="I525" s="25"/>
      <c r="J525" s="25"/>
    </row>
    <row r="526" spans="4:10" x14ac:dyDescent="0.2">
      <c r="D526" s="25"/>
      <c r="E526" s="25"/>
      <c r="F526" s="25"/>
      <c r="G526" s="25"/>
      <c r="H526" s="25"/>
      <c r="I526" s="25"/>
      <c r="J526" s="25"/>
    </row>
    <row r="527" spans="4:10" x14ac:dyDescent="0.2">
      <c r="D527" s="25"/>
      <c r="E527" s="25"/>
      <c r="F527" s="25"/>
      <c r="G527" s="25"/>
      <c r="H527" s="25"/>
      <c r="I527" s="25"/>
      <c r="J527" s="25"/>
    </row>
    <row r="528" spans="4:10" x14ac:dyDescent="0.2">
      <c r="D528" s="25"/>
      <c r="E528" s="25"/>
      <c r="F528" s="25"/>
      <c r="G528" s="25"/>
      <c r="H528" s="25"/>
      <c r="I528" s="25"/>
      <c r="J528" s="25"/>
    </row>
    <row r="529" spans="4:10" x14ac:dyDescent="0.2">
      <c r="D529" s="25"/>
      <c r="E529" s="25"/>
      <c r="F529" s="25"/>
      <c r="G529" s="25"/>
      <c r="H529" s="25"/>
      <c r="I529" s="25"/>
      <c r="J529" s="25"/>
    </row>
    <row r="530" spans="4:10" x14ac:dyDescent="0.2">
      <c r="D530" s="25"/>
      <c r="E530" s="25"/>
      <c r="F530" s="25"/>
      <c r="G530" s="25"/>
      <c r="H530" s="25"/>
      <c r="I530" s="25"/>
      <c r="J530" s="25"/>
    </row>
    <row r="531" spans="4:10" x14ac:dyDescent="0.2">
      <c r="D531" s="25"/>
      <c r="E531" s="25"/>
      <c r="F531" s="25"/>
      <c r="G531" s="25"/>
      <c r="H531" s="25"/>
      <c r="I531" s="25"/>
      <c r="J531" s="25"/>
    </row>
    <row r="532" spans="4:10" x14ac:dyDescent="0.2">
      <c r="D532" s="25"/>
      <c r="E532" s="25"/>
      <c r="F532" s="25"/>
      <c r="G532" s="25"/>
      <c r="H532" s="25"/>
      <c r="I532" s="25"/>
      <c r="J532" s="25"/>
    </row>
    <row r="533" spans="4:10" x14ac:dyDescent="0.2">
      <c r="D533" s="25"/>
      <c r="E533" s="25"/>
      <c r="F533" s="25"/>
      <c r="G533" s="25"/>
      <c r="H533" s="25"/>
      <c r="I533" s="25"/>
      <c r="J533" s="25"/>
    </row>
    <row r="534" spans="4:10" x14ac:dyDescent="0.2">
      <c r="D534" s="25"/>
      <c r="E534" s="25"/>
      <c r="F534" s="25"/>
      <c r="G534" s="25"/>
      <c r="H534" s="25"/>
      <c r="I534" s="25"/>
      <c r="J534" s="25"/>
    </row>
    <row r="535" spans="4:10" x14ac:dyDescent="0.2">
      <c r="D535" s="25"/>
      <c r="E535" s="25"/>
      <c r="F535" s="25"/>
      <c r="G535" s="25"/>
      <c r="H535" s="25"/>
      <c r="I535" s="25"/>
      <c r="J535" s="25"/>
    </row>
    <row r="536" spans="4:10" x14ac:dyDescent="0.2">
      <c r="D536" s="25"/>
      <c r="E536" s="25"/>
      <c r="F536" s="25"/>
      <c r="G536" s="25"/>
      <c r="H536" s="25"/>
      <c r="I536" s="25"/>
      <c r="J536" s="25"/>
    </row>
    <row r="537" spans="4:10" x14ac:dyDescent="0.2">
      <c r="D537" s="25"/>
      <c r="E537" s="25"/>
      <c r="F537" s="25"/>
      <c r="G537" s="25"/>
      <c r="H537" s="25"/>
      <c r="I537" s="25"/>
      <c r="J537" s="25"/>
    </row>
    <row r="538" spans="4:10" x14ac:dyDescent="0.2">
      <c r="D538" s="25"/>
      <c r="E538" s="25"/>
      <c r="F538" s="25"/>
      <c r="G538" s="25"/>
      <c r="H538" s="25"/>
      <c r="I538" s="25"/>
      <c r="J538" s="25"/>
    </row>
    <row r="539" spans="4:10" x14ac:dyDescent="0.2">
      <c r="D539" s="25"/>
      <c r="E539" s="25"/>
      <c r="F539" s="25"/>
      <c r="G539" s="25"/>
      <c r="H539" s="25"/>
      <c r="I539" s="25"/>
      <c r="J539" s="25"/>
    </row>
    <row r="540" spans="4:10" x14ac:dyDescent="0.2">
      <c r="D540" s="25"/>
      <c r="E540" s="25"/>
      <c r="F540" s="25"/>
      <c r="G540" s="25"/>
      <c r="H540" s="25"/>
      <c r="I540" s="25"/>
      <c r="J540" s="25"/>
    </row>
    <row r="541" spans="4:10" x14ac:dyDescent="0.2">
      <c r="D541" s="25"/>
      <c r="E541" s="25"/>
      <c r="F541" s="25"/>
      <c r="G541" s="25"/>
      <c r="H541" s="25"/>
      <c r="I541" s="25"/>
      <c r="J541" s="25"/>
    </row>
    <row r="542" spans="4:10" x14ac:dyDescent="0.2">
      <c r="D542" s="25"/>
      <c r="E542" s="25"/>
      <c r="F542" s="25"/>
      <c r="G542" s="25"/>
      <c r="H542" s="25"/>
      <c r="I542" s="25"/>
      <c r="J542" s="25"/>
    </row>
    <row r="543" spans="4:10" x14ac:dyDescent="0.2">
      <c r="D543" s="25"/>
      <c r="E543" s="25"/>
      <c r="F543" s="25"/>
      <c r="G543" s="25"/>
      <c r="H543" s="25"/>
      <c r="I543" s="25"/>
      <c r="J543" s="25"/>
    </row>
    <row r="544" spans="4:10" x14ac:dyDescent="0.2">
      <c r="D544" s="25"/>
      <c r="E544" s="25"/>
      <c r="F544" s="25"/>
      <c r="G544" s="25"/>
      <c r="H544" s="25"/>
      <c r="I544" s="25"/>
      <c r="J544" s="25"/>
    </row>
    <row r="545" spans="4:10" x14ac:dyDescent="0.2">
      <c r="D545" s="25"/>
      <c r="E545" s="25"/>
      <c r="F545" s="25"/>
      <c r="G545" s="25"/>
      <c r="H545" s="25"/>
      <c r="I545" s="25"/>
      <c r="J545" s="25"/>
    </row>
    <row r="546" spans="4:10" x14ac:dyDescent="0.2">
      <c r="D546" s="25"/>
      <c r="E546" s="25"/>
      <c r="F546" s="25"/>
      <c r="G546" s="25"/>
      <c r="H546" s="25"/>
      <c r="I546" s="25"/>
      <c r="J546" s="25"/>
    </row>
    <row r="547" spans="4:10" x14ac:dyDescent="0.2">
      <c r="D547" s="25"/>
      <c r="E547" s="25"/>
      <c r="F547" s="25"/>
      <c r="G547" s="25"/>
      <c r="H547" s="25"/>
      <c r="I547" s="25"/>
      <c r="J547" s="25"/>
    </row>
    <row r="548" spans="4:10" x14ac:dyDescent="0.2">
      <c r="D548" s="25"/>
      <c r="E548" s="25"/>
      <c r="F548" s="25"/>
      <c r="G548" s="25"/>
      <c r="H548" s="25"/>
      <c r="I548" s="25"/>
      <c r="J548" s="25"/>
    </row>
    <row r="549" spans="4:10" x14ac:dyDescent="0.2">
      <c r="D549" s="25"/>
      <c r="E549" s="25"/>
      <c r="F549" s="25"/>
      <c r="G549" s="25"/>
      <c r="H549" s="25"/>
      <c r="I549" s="25"/>
      <c r="J549" s="25"/>
    </row>
    <row r="550" spans="4:10" x14ac:dyDescent="0.2">
      <c r="D550" s="25"/>
      <c r="E550" s="25"/>
      <c r="F550" s="25"/>
      <c r="G550" s="25"/>
      <c r="H550" s="25"/>
      <c r="I550" s="25"/>
      <c r="J550" s="25"/>
    </row>
    <row r="551" spans="4:10" x14ac:dyDescent="0.2">
      <c r="D551" s="25"/>
      <c r="E551" s="25"/>
      <c r="F551" s="25"/>
      <c r="G551" s="25"/>
      <c r="H551" s="25"/>
      <c r="I551" s="25"/>
      <c r="J551" s="25"/>
    </row>
    <row r="552" spans="4:10" x14ac:dyDescent="0.2">
      <c r="D552" s="25"/>
      <c r="E552" s="25"/>
      <c r="F552" s="25"/>
      <c r="G552" s="25"/>
      <c r="H552" s="25"/>
      <c r="I552" s="25"/>
      <c r="J552" s="25"/>
    </row>
    <row r="553" spans="4:10" x14ac:dyDescent="0.2">
      <c r="D553" s="25"/>
      <c r="E553" s="25"/>
      <c r="F553" s="25"/>
      <c r="G553" s="25"/>
      <c r="H553" s="25"/>
      <c r="I553" s="25"/>
      <c r="J553" s="25"/>
    </row>
    <row r="554" spans="4:10" x14ac:dyDescent="0.2">
      <c r="D554" s="25"/>
      <c r="E554" s="25"/>
      <c r="F554" s="25"/>
      <c r="G554" s="25"/>
      <c r="H554" s="25"/>
      <c r="I554" s="25"/>
      <c r="J554" s="25"/>
    </row>
    <row r="555" spans="4:10" x14ac:dyDescent="0.2">
      <c r="D555" s="25"/>
      <c r="E555" s="25"/>
      <c r="F555" s="25"/>
      <c r="G555" s="25"/>
      <c r="H555" s="25"/>
      <c r="I555" s="25"/>
      <c r="J555" s="25"/>
    </row>
    <row r="556" spans="4:10" x14ac:dyDescent="0.2">
      <c r="D556" s="25"/>
      <c r="E556" s="25"/>
      <c r="F556" s="25"/>
      <c r="G556" s="25"/>
      <c r="H556" s="25"/>
      <c r="I556" s="25"/>
      <c r="J556" s="25"/>
    </row>
    <row r="557" spans="4:10" x14ac:dyDescent="0.2">
      <c r="D557" s="25"/>
      <c r="E557" s="25"/>
      <c r="F557" s="25"/>
      <c r="G557" s="25"/>
      <c r="H557" s="25"/>
      <c r="I557" s="25"/>
      <c r="J557" s="25"/>
    </row>
    <row r="558" spans="4:10" x14ac:dyDescent="0.2">
      <c r="D558" s="25"/>
      <c r="E558" s="25"/>
      <c r="F558" s="25"/>
      <c r="G558" s="25"/>
      <c r="H558" s="25"/>
      <c r="I558" s="25"/>
      <c r="J558" s="25"/>
    </row>
    <row r="559" spans="4:10" x14ac:dyDescent="0.2">
      <c r="D559" s="25"/>
      <c r="E559" s="25"/>
      <c r="F559" s="25"/>
      <c r="G559" s="25"/>
      <c r="H559" s="25"/>
      <c r="I559" s="25"/>
      <c r="J559" s="25"/>
    </row>
    <row r="560" spans="4:10" x14ac:dyDescent="0.2">
      <c r="D560" s="25"/>
      <c r="E560" s="25"/>
      <c r="F560" s="25"/>
      <c r="G560" s="25"/>
      <c r="H560" s="25"/>
      <c r="I560" s="25"/>
      <c r="J560" s="25"/>
    </row>
    <row r="561" spans="4:10" x14ac:dyDescent="0.2">
      <c r="D561" s="25"/>
      <c r="E561" s="25"/>
      <c r="F561" s="25"/>
      <c r="G561" s="25"/>
      <c r="H561" s="25"/>
      <c r="I561" s="25"/>
      <c r="J561" s="25"/>
    </row>
    <row r="562" spans="4:10" x14ac:dyDescent="0.2">
      <c r="D562" s="25"/>
      <c r="E562" s="25"/>
      <c r="F562" s="25"/>
      <c r="G562" s="25"/>
      <c r="H562" s="25"/>
      <c r="I562" s="25"/>
      <c r="J562" s="25"/>
    </row>
    <row r="563" spans="4:10" x14ac:dyDescent="0.2">
      <c r="D563" s="25"/>
      <c r="E563" s="25"/>
      <c r="F563" s="25"/>
      <c r="G563" s="25"/>
      <c r="H563" s="25"/>
      <c r="I563" s="25"/>
      <c r="J563" s="25"/>
    </row>
    <row r="564" spans="4:10" x14ac:dyDescent="0.2">
      <c r="D564" s="25"/>
      <c r="E564" s="25"/>
      <c r="F564" s="25"/>
      <c r="G564" s="25"/>
      <c r="H564" s="25"/>
      <c r="I564" s="25"/>
      <c r="J564" s="25"/>
    </row>
    <row r="565" spans="4:10" x14ac:dyDescent="0.2">
      <c r="D565" s="25"/>
      <c r="E565" s="25"/>
      <c r="F565" s="25"/>
      <c r="G565" s="25"/>
      <c r="H565" s="25"/>
      <c r="I565" s="25"/>
      <c r="J565" s="25"/>
    </row>
    <row r="566" spans="4:10" x14ac:dyDescent="0.2">
      <c r="D566" s="25"/>
      <c r="E566" s="25"/>
      <c r="F566" s="25"/>
      <c r="G566" s="25"/>
      <c r="H566" s="25"/>
      <c r="I566" s="25"/>
      <c r="J566" s="25"/>
    </row>
    <row r="567" spans="4:10" x14ac:dyDescent="0.2">
      <c r="D567" s="25"/>
      <c r="E567" s="25"/>
      <c r="F567" s="25"/>
      <c r="G567" s="25"/>
      <c r="H567" s="25"/>
      <c r="I567" s="25"/>
      <c r="J567" s="25"/>
    </row>
    <row r="568" spans="4:10" x14ac:dyDescent="0.2">
      <c r="D568" s="25"/>
      <c r="E568" s="25"/>
      <c r="F568" s="25"/>
      <c r="G568" s="25"/>
      <c r="H568" s="25"/>
      <c r="I568" s="25"/>
      <c r="J568" s="25"/>
    </row>
    <row r="569" spans="4:10" x14ac:dyDescent="0.2">
      <c r="D569" s="25"/>
      <c r="E569" s="25"/>
      <c r="F569" s="25"/>
      <c r="G569" s="25"/>
      <c r="H569" s="25"/>
      <c r="I569" s="25"/>
      <c r="J569" s="25"/>
    </row>
    <row r="570" spans="4:10" x14ac:dyDescent="0.2">
      <c r="D570" s="25"/>
      <c r="E570" s="25"/>
      <c r="F570" s="25"/>
      <c r="G570" s="25"/>
      <c r="H570" s="25"/>
      <c r="I570" s="25"/>
      <c r="J570" s="25"/>
    </row>
    <row r="571" spans="4:10" x14ac:dyDescent="0.2">
      <c r="D571" s="25"/>
      <c r="E571" s="25"/>
      <c r="F571" s="25"/>
      <c r="G571" s="25"/>
      <c r="H571" s="25"/>
      <c r="I571" s="25"/>
      <c r="J571" s="25"/>
    </row>
    <row r="572" spans="4:10" x14ac:dyDescent="0.2">
      <c r="D572" s="25"/>
      <c r="E572" s="25"/>
      <c r="F572" s="25"/>
      <c r="G572" s="25"/>
      <c r="H572" s="25"/>
      <c r="I572" s="25"/>
      <c r="J572" s="25"/>
    </row>
    <row r="573" spans="4:10" x14ac:dyDescent="0.2">
      <c r="D573" s="25"/>
      <c r="E573" s="25"/>
      <c r="F573" s="25"/>
      <c r="G573" s="25"/>
      <c r="H573" s="25"/>
      <c r="I573" s="25"/>
      <c r="J573" s="25"/>
    </row>
    <row r="574" spans="4:10" x14ac:dyDescent="0.2">
      <c r="D574" s="25"/>
      <c r="E574" s="25"/>
      <c r="F574" s="25"/>
      <c r="G574" s="25"/>
      <c r="H574" s="25"/>
      <c r="I574" s="25"/>
      <c r="J574" s="25"/>
    </row>
    <row r="575" spans="4:10" x14ac:dyDescent="0.2">
      <c r="D575" s="25"/>
      <c r="E575" s="25"/>
      <c r="F575" s="25"/>
      <c r="G575" s="25"/>
      <c r="H575" s="25"/>
      <c r="I575" s="25"/>
      <c r="J575" s="25"/>
    </row>
    <row r="576" spans="4:10" x14ac:dyDescent="0.2">
      <c r="D576" s="25"/>
      <c r="E576" s="25"/>
      <c r="F576" s="25"/>
      <c r="G576" s="25"/>
      <c r="H576" s="25"/>
      <c r="I576" s="25"/>
      <c r="J576" s="25"/>
    </row>
    <row r="577" spans="4:10" x14ac:dyDescent="0.2">
      <c r="D577" s="25"/>
      <c r="E577" s="25"/>
      <c r="F577" s="25"/>
      <c r="G577" s="25"/>
      <c r="H577" s="25"/>
      <c r="I577" s="25"/>
      <c r="J577" s="25"/>
    </row>
    <row r="578" spans="4:10" x14ac:dyDescent="0.2">
      <c r="D578" s="25"/>
      <c r="E578" s="25"/>
      <c r="F578" s="25"/>
      <c r="G578" s="25"/>
      <c r="H578" s="25"/>
      <c r="I578" s="25"/>
      <c r="J578" s="25"/>
    </row>
    <row r="579" spans="4:10" x14ac:dyDescent="0.2">
      <c r="D579" s="25"/>
      <c r="E579" s="25"/>
      <c r="F579" s="25"/>
      <c r="G579" s="25"/>
      <c r="H579" s="25"/>
      <c r="I579" s="25"/>
      <c r="J579" s="25"/>
    </row>
    <row r="580" spans="4:10" x14ac:dyDescent="0.2">
      <c r="D580" s="25"/>
      <c r="E580" s="25"/>
      <c r="F580" s="25"/>
      <c r="G580" s="25"/>
      <c r="H580" s="25"/>
      <c r="I580" s="25"/>
      <c r="J580" s="25"/>
    </row>
    <row r="581" spans="4:10" x14ac:dyDescent="0.2">
      <c r="D581" s="25"/>
      <c r="E581" s="25"/>
      <c r="F581" s="25"/>
      <c r="G581" s="25"/>
      <c r="H581" s="25"/>
      <c r="I581" s="25"/>
      <c r="J581" s="25"/>
    </row>
    <row r="582" spans="4:10" x14ac:dyDescent="0.2">
      <c r="D582" s="25"/>
      <c r="E582" s="25"/>
      <c r="F582" s="25"/>
      <c r="G582" s="25"/>
      <c r="H582" s="25"/>
      <c r="I582" s="25"/>
      <c r="J582" s="25"/>
    </row>
    <row r="583" spans="4:10" x14ac:dyDescent="0.2">
      <c r="D583" s="25"/>
      <c r="E583" s="25"/>
      <c r="F583" s="25"/>
      <c r="G583" s="25"/>
      <c r="H583" s="25"/>
      <c r="I583" s="25"/>
      <c r="J583" s="25"/>
    </row>
    <row r="584" spans="4:10" x14ac:dyDescent="0.2">
      <c r="D584" s="25"/>
      <c r="E584" s="25"/>
      <c r="F584" s="25"/>
      <c r="G584" s="25"/>
      <c r="H584" s="25"/>
      <c r="I584" s="25"/>
      <c r="J584" s="25"/>
    </row>
    <row r="585" spans="4:10" x14ac:dyDescent="0.2">
      <c r="D585" s="25"/>
      <c r="E585" s="25"/>
      <c r="F585" s="25"/>
      <c r="G585" s="25"/>
      <c r="H585" s="25"/>
      <c r="I585" s="25"/>
      <c r="J585" s="25"/>
    </row>
    <row r="586" spans="4:10" x14ac:dyDescent="0.2">
      <c r="D586" s="25"/>
      <c r="E586" s="25"/>
      <c r="F586" s="25"/>
      <c r="G586" s="25"/>
      <c r="H586" s="25"/>
      <c r="I586" s="25"/>
      <c r="J586" s="25"/>
    </row>
    <row r="587" spans="4:10" x14ac:dyDescent="0.2">
      <c r="D587" s="25"/>
      <c r="E587" s="25"/>
      <c r="F587" s="25"/>
      <c r="G587" s="25"/>
      <c r="H587" s="25"/>
      <c r="I587" s="25"/>
      <c r="J587" s="25"/>
    </row>
    <row r="588" spans="4:10" x14ac:dyDescent="0.2">
      <c r="D588" s="25"/>
      <c r="E588" s="25"/>
      <c r="F588" s="25"/>
      <c r="G588" s="25"/>
      <c r="H588" s="25"/>
      <c r="I588" s="25"/>
      <c r="J588" s="25"/>
    </row>
    <row r="589" spans="4:10" x14ac:dyDescent="0.2">
      <c r="D589" s="25"/>
      <c r="E589" s="25"/>
      <c r="F589" s="25"/>
      <c r="G589" s="25"/>
      <c r="H589" s="25"/>
      <c r="I589" s="25"/>
      <c r="J589" s="25"/>
    </row>
    <row r="590" spans="4:10" x14ac:dyDescent="0.2">
      <c r="D590" s="25"/>
      <c r="E590" s="25"/>
      <c r="F590" s="25"/>
      <c r="G590" s="25"/>
      <c r="H590" s="25"/>
      <c r="I590" s="25"/>
      <c r="J590" s="25"/>
    </row>
    <row r="591" spans="4:10" x14ac:dyDescent="0.2">
      <c r="D591" s="25"/>
      <c r="E591" s="25"/>
      <c r="F591" s="25"/>
      <c r="G591" s="25"/>
      <c r="H591" s="25"/>
      <c r="I591" s="25"/>
      <c r="J591" s="25"/>
    </row>
    <row r="592" spans="4:10" x14ac:dyDescent="0.2">
      <c r="D592" s="25"/>
      <c r="E592" s="25"/>
      <c r="F592" s="25"/>
      <c r="G592" s="25"/>
      <c r="H592" s="25"/>
      <c r="I592" s="25"/>
      <c r="J592" s="25"/>
    </row>
    <row r="593" spans="4:10" x14ac:dyDescent="0.2">
      <c r="D593" s="25"/>
      <c r="E593" s="25"/>
      <c r="F593" s="25"/>
      <c r="G593" s="25"/>
      <c r="H593" s="25"/>
      <c r="I593" s="25"/>
      <c r="J593" s="25"/>
    </row>
    <row r="594" spans="4:10" x14ac:dyDescent="0.2">
      <c r="D594" s="25"/>
      <c r="E594" s="25"/>
      <c r="F594" s="25"/>
      <c r="G594" s="25"/>
      <c r="H594" s="25"/>
      <c r="I594" s="25"/>
      <c r="J594" s="25"/>
    </row>
    <row r="595" spans="4:10" x14ac:dyDescent="0.2">
      <c r="D595" s="25"/>
      <c r="E595" s="25"/>
      <c r="F595" s="25"/>
      <c r="G595" s="25"/>
      <c r="H595" s="25"/>
      <c r="I595" s="25"/>
      <c r="J595" s="25"/>
    </row>
    <row r="596" spans="4:10" x14ac:dyDescent="0.2">
      <c r="D596" s="25"/>
      <c r="E596" s="25"/>
      <c r="F596" s="25"/>
      <c r="G596" s="25"/>
      <c r="H596" s="25"/>
      <c r="I596" s="25"/>
      <c r="J596" s="25"/>
    </row>
    <row r="597" spans="4:10" x14ac:dyDescent="0.2">
      <c r="D597" s="25"/>
      <c r="E597" s="25"/>
      <c r="F597" s="25"/>
      <c r="G597" s="25"/>
      <c r="H597" s="25"/>
      <c r="I597" s="25"/>
      <c r="J597" s="25"/>
    </row>
    <row r="598" spans="4:10" x14ac:dyDescent="0.2">
      <c r="D598" s="25"/>
      <c r="E598" s="25"/>
      <c r="F598" s="25"/>
      <c r="G598" s="25"/>
      <c r="H598" s="25"/>
      <c r="I598" s="25"/>
      <c r="J598" s="25"/>
    </row>
    <row r="599" spans="4:10" x14ac:dyDescent="0.2">
      <c r="D599" s="25"/>
      <c r="E599" s="25"/>
      <c r="F599" s="25"/>
      <c r="G599" s="25"/>
      <c r="H599" s="25"/>
      <c r="I599" s="25"/>
      <c r="J599" s="25"/>
    </row>
    <row r="600" spans="4:10" x14ac:dyDescent="0.2">
      <c r="D600" s="25"/>
      <c r="E600" s="25"/>
      <c r="F600" s="25"/>
      <c r="G600" s="25"/>
      <c r="H600" s="25"/>
      <c r="I600" s="25"/>
      <c r="J600" s="25"/>
    </row>
    <row r="601" spans="4:10" x14ac:dyDescent="0.2">
      <c r="D601" s="25"/>
      <c r="E601" s="25"/>
      <c r="F601" s="25"/>
      <c r="G601" s="25"/>
      <c r="H601" s="25"/>
      <c r="I601" s="25"/>
      <c r="J601" s="25"/>
    </row>
    <row r="602" spans="4:10" x14ac:dyDescent="0.2">
      <c r="D602" s="25"/>
      <c r="E602" s="25"/>
      <c r="F602" s="25"/>
      <c r="G602" s="25"/>
      <c r="H602" s="25"/>
      <c r="I602" s="25"/>
      <c r="J602" s="25"/>
    </row>
    <row r="603" spans="4:10" x14ac:dyDescent="0.2">
      <c r="D603" s="25"/>
      <c r="E603" s="25"/>
      <c r="F603" s="25"/>
      <c r="G603" s="25"/>
      <c r="H603" s="25"/>
      <c r="I603" s="25"/>
      <c r="J603" s="25"/>
    </row>
    <row r="604" spans="4:10" x14ac:dyDescent="0.2">
      <c r="D604" s="25"/>
      <c r="E604" s="25"/>
      <c r="F604" s="25"/>
      <c r="G604" s="25"/>
      <c r="H604" s="25"/>
      <c r="I604" s="25"/>
      <c r="J604" s="25"/>
    </row>
    <row r="605" spans="4:10" x14ac:dyDescent="0.2">
      <c r="D605" s="25"/>
      <c r="E605" s="25"/>
      <c r="F605" s="25"/>
      <c r="G605" s="25"/>
      <c r="H605" s="25"/>
      <c r="I605" s="25"/>
      <c r="J605" s="25"/>
    </row>
    <row r="606" spans="4:10" x14ac:dyDescent="0.2">
      <c r="D606" s="25"/>
      <c r="E606" s="25"/>
      <c r="F606" s="25"/>
      <c r="G606" s="25"/>
      <c r="H606" s="25"/>
      <c r="I606" s="25"/>
      <c r="J606" s="25"/>
    </row>
    <row r="607" spans="4:10" x14ac:dyDescent="0.2">
      <c r="D607" s="25"/>
      <c r="E607" s="25"/>
      <c r="F607" s="25"/>
      <c r="G607" s="25"/>
      <c r="H607" s="25"/>
      <c r="I607" s="25"/>
      <c r="J607" s="25"/>
    </row>
    <row r="608" spans="4:10" x14ac:dyDescent="0.2">
      <c r="D608" s="25"/>
      <c r="E608" s="25"/>
      <c r="F608" s="25"/>
      <c r="G608" s="25"/>
      <c r="H608" s="25"/>
      <c r="I608" s="25"/>
      <c r="J608" s="25"/>
    </row>
    <row r="609" spans="4:10" x14ac:dyDescent="0.2">
      <c r="D609" s="25"/>
      <c r="E609" s="25"/>
      <c r="F609" s="25"/>
      <c r="G609" s="25"/>
      <c r="H609" s="25"/>
      <c r="I609" s="25"/>
      <c r="J609" s="25"/>
    </row>
    <row r="610" spans="4:10" x14ac:dyDescent="0.2">
      <c r="D610" s="25"/>
      <c r="E610" s="25"/>
      <c r="F610" s="25"/>
      <c r="G610" s="25"/>
      <c r="H610" s="25"/>
      <c r="I610" s="25"/>
      <c r="J610" s="25"/>
    </row>
    <row r="611" spans="4:10" x14ac:dyDescent="0.2">
      <c r="D611" s="25"/>
      <c r="E611" s="25"/>
      <c r="F611" s="25"/>
      <c r="G611" s="25"/>
      <c r="H611" s="25"/>
      <c r="I611" s="25"/>
      <c r="J611" s="25"/>
    </row>
    <row r="612" spans="4:10" x14ac:dyDescent="0.2">
      <c r="D612" s="25"/>
      <c r="E612" s="25"/>
      <c r="F612" s="25"/>
      <c r="G612" s="25"/>
      <c r="H612" s="25"/>
      <c r="I612" s="25"/>
      <c r="J612" s="25"/>
    </row>
    <row r="613" spans="4:10" x14ac:dyDescent="0.2">
      <c r="D613" s="25"/>
      <c r="E613" s="25"/>
      <c r="F613" s="25"/>
      <c r="G613" s="25"/>
      <c r="H613" s="25"/>
      <c r="I613" s="25"/>
      <c r="J613" s="25"/>
    </row>
    <row r="614" spans="4:10" x14ac:dyDescent="0.2">
      <c r="D614" s="25"/>
      <c r="E614" s="25"/>
      <c r="F614" s="25"/>
      <c r="G614" s="25"/>
      <c r="H614" s="25"/>
      <c r="I614" s="25"/>
      <c r="J614" s="25"/>
    </row>
    <row r="615" spans="4:10" x14ac:dyDescent="0.2">
      <c r="D615" s="25"/>
      <c r="E615" s="25"/>
      <c r="F615" s="25"/>
      <c r="G615" s="25"/>
      <c r="H615" s="25"/>
      <c r="I615" s="25"/>
      <c r="J615" s="25"/>
    </row>
    <row r="616" spans="4:10" x14ac:dyDescent="0.2">
      <c r="D616" s="25"/>
      <c r="E616" s="25"/>
      <c r="F616" s="25"/>
      <c r="G616" s="25"/>
      <c r="H616" s="25"/>
      <c r="I616" s="25"/>
      <c r="J616" s="25"/>
    </row>
    <row r="617" spans="4:10" x14ac:dyDescent="0.2">
      <c r="D617" s="25"/>
      <c r="E617" s="25"/>
      <c r="F617" s="25"/>
      <c r="G617" s="25"/>
      <c r="H617" s="25"/>
      <c r="I617" s="25"/>
      <c r="J617" s="25"/>
    </row>
    <row r="618" spans="4:10" x14ac:dyDescent="0.2">
      <c r="D618" s="25"/>
      <c r="E618" s="25"/>
      <c r="F618" s="25"/>
      <c r="G618" s="25"/>
      <c r="H618" s="25"/>
      <c r="I618" s="25"/>
      <c r="J618" s="25"/>
    </row>
    <row r="619" spans="4:10" x14ac:dyDescent="0.2">
      <c r="D619" s="25"/>
      <c r="E619" s="25"/>
      <c r="F619" s="25"/>
      <c r="G619" s="25"/>
      <c r="H619" s="25"/>
      <c r="I619" s="25"/>
      <c r="J619" s="25"/>
    </row>
    <row r="620" spans="4:10" x14ac:dyDescent="0.2">
      <c r="D620" s="25"/>
      <c r="E620" s="25"/>
      <c r="F620" s="25"/>
      <c r="G620" s="25"/>
      <c r="H620" s="25"/>
      <c r="I620" s="25"/>
      <c r="J620" s="25"/>
    </row>
    <row r="621" spans="4:10" x14ac:dyDescent="0.2">
      <c r="D621" s="25"/>
      <c r="E621" s="25"/>
      <c r="F621" s="25"/>
      <c r="G621" s="25"/>
      <c r="H621" s="25"/>
      <c r="I621" s="25"/>
      <c r="J621" s="25"/>
    </row>
    <row r="622" spans="4:10" x14ac:dyDescent="0.2">
      <c r="D622" s="25"/>
      <c r="E622" s="25"/>
      <c r="F622" s="25"/>
      <c r="G622" s="25"/>
      <c r="H622" s="25"/>
      <c r="I622" s="25"/>
      <c r="J622" s="25"/>
    </row>
    <row r="623" spans="4:10" x14ac:dyDescent="0.2">
      <c r="D623" s="25"/>
      <c r="E623" s="25"/>
      <c r="F623" s="25"/>
      <c r="G623" s="25"/>
      <c r="H623" s="25"/>
      <c r="I623" s="25"/>
      <c r="J623" s="25"/>
    </row>
    <row r="624" spans="4:10" x14ac:dyDescent="0.2">
      <c r="D624" s="25"/>
      <c r="E624" s="25"/>
      <c r="F624" s="25"/>
      <c r="G624" s="25"/>
      <c r="H624" s="25"/>
      <c r="I624" s="25"/>
      <c r="J624" s="25"/>
    </row>
    <row r="625" spans="4:10" x14ac:dyDescent="0.2">
      <c r="D625" s="25"/>
      <c r="E625" s="25"/>
      <c r="F625" s="25"/>
      <c r="G625" s="25"/>
      <c r="H625" s="25"/>
      <c r="I625" s="25"/>
      <c r="J625" s="25"/>
    </row>
    <row r="626" spans="4:10" x14ac:dyDescent="0.2">
      <c r="D626" s="25"/>
      <c r="E626" s="25"/>
      <c r="F626" s="25"/>
      <c r="G626" s="25"/>
      <c r="H626" s="25"/>
      <c r="I626" s="25"/>
      <c r="J626" s="25"/>
    </row>
    <row r="627" spans="4:10" x14ac:dyDescent="0.2">
      <c r="D627" s="25"/>
      <c r="E627" s="25"/>
      <c r="F627" s="25"/>
      <c r="G627" s="25"/>
      <c r="H627" s="25"/>
      <c r="I627" s="25"/>
      <c r="J627" s="25"/>
    </row>
    <row r="628" spans="4:10" x14ac:dyDescent="0.2">
      <c r="D628" s="25"/>
      <c r="E628" s="25"/>
      <c r="F628" s="25"/>
      <c r="G628" s="25"/>
      <c r="H628" s="25"/>
      <c r="I628" s="25"/>
      <c r="J628" s="25"/>
    </row>
    <row r="629" spans="4:10" x14ac:dyDescent="0.2">
      <c r="D629" s="25"/>
      <c r="E629" s="25"/>
      <c r="F629" s="25"/>
      <c r="G629" s="25"/>
      <c r="H629" s="25"/>
      <c r="I629" s="25"/>
      <c r="J629" s="25"/>
    </row>
    <row r="630" spans="4:10" x14ac:dyDescent="0.2">
      <c r="D630" s="25"/>
      <c r="E630" s="25"/>
      <c r="F630" s="25"/>
      <c r="G630" s="25"/>
      <c r="H630" s="25"/>
      <c r="I630" s="25"/>
      <c r="J630" s="25"/>
    </row>
    <row r="631" spans="4:10" x14ac:dyDescent="0.2">
      <c r="D631" s="25"/>
      <c r="E631" s="25"/>
      <c r="F631" s="25"/>
      <c r="G631" s="25"/>
      <c r="H631" s="25"/>
      <c r="I631" s="25"/>
      <c r="J631" s="25"/>
    </row>
    <row r="632" spans="4:10" x14ac:dyDescent="0.2">
      <c r="D632" s="25"/>
      <c r="E632" s="25"/>
      <c r="F632" s="25"/>
      <c r="G632" s="25"/>
      <c r="H632" s="25"/>
      <c r="I632" s="25"/>
      <c r="J632" s="25"/>
    </row>
    <row r="633" spans="4:10" x14ac:dyDescent="0.2">
      <c r="D633" s="25"/>
      <c r="E633" s="25"/>
      <c r="F633" s="25"/>
      <c r="G633" s="25"/>
      <c r="H633" s="25"/>
      <c r="I633" s="25"/>
      <c r="J633" s="25"/>
    </row>
    <row r="634" spans="4:10" x14ac:dyDescent="0.2">
      <c r="D634" s="25"/>
      <c r="E634" s="25"/>
      <c r="F634" s="25"/>
      <c r="G634" s="25"/>
      <c r="H634" s="25"/>
      <c r="I634" s="25"/>
      <c r="J634" s="25"/>
    </row>
    <row r="635" spans="4:10" x14ac:dyDescent="0.2">
      <c r="D635" s="25"/>
      <c r="E635" s="25"/>
      <c r="F635" s="25"/>
      <c r="G635" s="25"/>
      <c r="H635" s="25"/>
      <c r="I635" s="25"/>
      <c r="J635" s="25"/>
    </row>
    <row r="636" spans="4:10" x14ac:dyDescent="0.2">
      <c r="D636" s="25"/>
      <c r="E636" s="25"/>
      <c r="F636" s="25"/>
      <c r="G636" s="25"/>
      <c r="H636" s="25"/>
      <c r="I636" s="25"/>
      <c r="J636" s="25"/>
    </row>
    <row r="637" spans="4:10" x14ac:dyDescent="0.2">
      <c r="D637" s="25"/>
      <c r="E637" s="25"/>
      <c r="F637" s="25"/>
      <c r="G637" s="25"/>
      <c r="H637" s="25"/>
      <c r="I637" s="25"/>
      <c r="J637" s="25"/>
    </row>
    <row r="638" spans="4:10" x14ac:dyDescent="0.2">
      <c r="D638" s="25"/>
      <c r="E638" s="25"/>
      <c r="F638" s="25"/>
      <c r="G638" s="25"/>
      <c r="H638" s="25"/>
      <c r="I638" s="25"/>
      <c r="J638" s="25"/>
    </row>
    <row r="639" spans="4:10" x14ac:dyDescent="0.2">
      <c r="D639" s="25"/>
      <c r="E639" s="25"/>
      <c r="F639" s="25"/>
      <c r="G639" s="25"/>
      <c r="H639" s="25"/>
      <c r="I639" s="25"/>
      <c r="J639" s="25"/>
    </row>
    <row r="640" spans="4:10" x14ac:dyDescent="0.2">
      <c r="D640" s="25"/>
      <c r="E640" s="25"/>
      <c r="F640" s="25"/>
      <c r="G640" s="25"/>
      <c r="H640" s="25"/>
      <c r="I640" s="25"/>
      <c r="J640" s="25"/>
    </row>
    <row r="641" spans="4:10" x14ac:dyDescent="0.2">
      <c r="D641" s="25"/>
      <c r="E641" s="25"/>
      <c r="F641" s="25"/>
      <c r="G641" s="25"/>
      <c r="H641" s="25"/>
      <c r="I641" s="25"/>
      <c r="J641" s="25"/>
    </row>
    <row r="642" spans="4:10" x14ac:dyDescent="0.2">
      <c r="D642" s="25"/>
      <c r="E642" s="25"/>
      <c r="F642" s="25"/>
      <c r="G642" s="25"/>
      <c r="H642" s="25"/>
      <c r="I642" s="25"/>
      <c r="J642" s="25"/>
    </row>
    <row r="643" spans="4:10" x14ac:dyDescent="0.2">
      <c r="D643" s="25"/>
      <c r="E643" s="25"/>
      <c r="F643" s="25"/>
      <c r="G643" s="25"/>
      <c r="H643" s="25"/>
      <c r="I643" s="25"/>
      <c r="J643" s="25"/>
    </row>
    <row r="644" spans="4:10" x14ac:dyDescent="0.2">
      <c r="D644" s="25"/>
      <c r="E644" s="25"/>
      <c r="F644" s="25"/>
      <c r="G644" s="25"/>
      <c r="H644" s="25"/>
      <c r="I644" s="25"/>
      <c r="J644" s="25"/>
    </row>
    <row r="645" spans="4:10" x14ac:dyDescent="0.2">
      <c r="D645" s="25"/>
      <c r="E645" s="25"/>
      <c r="F645" s="25"/>
      <c r="G645" s="25"/>
      <c r="H645" s="25"/>
      <c r="I645" s="25"/>
      <c r="J645" s="25"/>
    </row>
    <row r="646" spans="4:10" x14ac:dyDescent="0.2">
      <c r="D646" s="25"/>
      <c r="E646" s="25"/>
      <c r="F646" s="25"/>
      <c r="G646" s="25"/>
      <c r="H646" s="25"/>
      <c r="I646" s="25"/>
      <c r="J646" s="25"/>
    </row>
    <row r="647" spans="4:10" x14ac:dyDescent="0.2">
      <c r="D647" s="25"/>
      <c r="E647" s="25"/>
      <c r="F647" s="25"/>
      <c r="G647" s="25"/>
      <c r="H647" s="25"/>
      <c r="I647" s="25"/>
      <c r="J647" s="25"/>
    </row>
    <row r="648" spans="4:10" x14ac:dyDescent="0.2">
      <c r="D648" s="25"/>
      <c r="E648" s="25"/>
      <c r="F648" s="25"/>
      <c r="G648" s="25"/>
      <c r="H648" s="25"/>
      <c r="I648" s="25"/>
      <c r="J648" s="25"/>
    </row>
    <row r="649" spans="4:10" x14ac:dyDescent="0.2">
      <c r="D649" s="25"/>
      <c r="E649" s="25"/>
      <c r="F649" s="25"/>
      <c r="G649" s="25"/>
      <c r="H649" s="25"/>
      <c r="I649" s="25"/>
      <c r="J649" s="25"/>
    </row>
    <row r="650" spans="4:10" x14ac:dyDescent="0.2">
      <c r="D650" s="25"/>
      <c r="E650" s="25"/>
      <c r="F650" s="25"/>
      <c r="G650" s="25"/>
      <c r="H650" s="25"/>
      <c r="I650" s="25"/>
      <c r="J650" s="25"/>
    </row>
    <row r="651" spans="4:10" x14ac:dyDescent="0.2">
      <c r="D651" s="25"/>
      <c r="E651" s="25"/>
      <c r="F651" s="25"/>
      <c r="G651" s="25"/>
      <c r="H651" s="25"/>
      <c r="I651" s="25"/>
      <c r="J651" s="25"/>
    </row>
    <row r="652" spans="4:10" x14ac:dyDescent="0.2">
      <c r="D652" s="25"/>
      <c r="E652" s="25"/>
      <c r="F652" s="25"/>
      <c r="G652" s="25"/>
      <c r="H652" s="25"/>
      <c r="I652" s="25"/>
      <c r="J652" s="25"/>
    </row>
    <row r="653" spans="4:10" x14ac:dyDescent="0.2">
      <c r="D653" s="25"/>
      <c r="E653" s="25"/>
      <c r="F653" s="25"/>
      <c r="G653" s="25"/>
      <c r="H653" s="25"/>
      <c r="I653" s="25"/>
      <c r="J653" s="25"/>
    </row>
    <row r="654" spans="4:10" x14ac:dyDescent="0.2">
      <c r="D654" s="25"/>
      <c r="E654" s="25"/>
      <c r="F654" s="25"/>
      <c r="G654" s="25"/>
      <c r="H654" s="25"/>
      <c r="I654" s="25"/>
      <c r="J654" s="25"/>
    </row>
    <row r="655" spans="4:10" x14ac:dyDescent="0.2">
      <c r="D655" s="25"/>
      <c r="E655" s="25"/>
      <c r="F655" s="25"/>
      <c r="G655" s="25"/>
      <c r="H655" s="25"/>
      <c r="I655" s="25"/>
      <c r="J655" s="25"/>
    </row>
    <row r="656" spans="4:10" x14ac:dyDescent="0.2">
      <c r="D656" s="25"/>
      <c r="E656" s="25"/>
      <c r="F656" s="25"/>
      <c r="G656" s="25"/>
      <c r="H656" s="25"/>
      <c r="I656" s="25"/>
      <c r="J656" s="25"/>
    </row>
    <row r="657" spans="4:10" x14ac:dyDescent="0.2">
      <c r="D657" s="25"/>
      <c r="E657" s="25"/>
      <c r="F657" s="25"/>
      <c r="G657" s="25"/>
      <c r="H657" s="25"/>
      <c r="I657" s="25"/>
      <c r="J657" s="25"/>
    </row>
    <row r="658" spans="4:10" x14ac:dyDescent="0.2">
      <c r="D658" s="25"/>
      <c r="E658" s="25"/>
      <c r="F658" s="25"/>
      <c r="G658" s="25"/>
      <c r="H658" s="25"/>
      <c r="I658" s="25"/>
      <c r="J658" s="25"/>
    </row>
    <row r="659" spans="4:10" x14ac:dyDescent="0.2">
      <c r="D659" s="25"/>
      <c r="E659" s="25"/>
      <c r="F659" s="25"/>
      <c r="G659" s="25"/>
      <c r="H659" s="25"/>
      <c r="I659" s="25"/>
      <c r="J659" s="25"/>
    </row>
    <row r="660" spans="4:10" x14ac:dyDescent="0.2">
      <c r="D660" s="25"/>
      <c r="E660" s="25"/>
      <c r="F660" s="25"/>
      <c r="G660" s="25"/>
      <c r="H660" s="25"/>
      <c r="I660" s="25"/>
      <c r="J660" s="25"/>
    </row>
    <row r="661" spans="4:10" x14ac:dyDescent="0.2">
      <c r="D661" s="25"/>
      <c r="E661" s="25"/>
      <c r="F661" s="25"/>
      <c r="G661" s="25"/>
      <c r="H661" s="25"/>
      <c r="I661" s="25"/>
      <c r="J661" s="25"/>
    </row>
    <row r="662" spans="4:10" x14ac:dyDescent="0.2">
      <c r="D662" s="25"/>
      <c r="E662" s="25"/>
      <c r="F662" s="25"/>
      <c r="G662" s="25"/>
      <c r="H662" s="25"/>
      <c r="I662" s="25"/>
      <c r="J662" s="25"/>
    </row>
    <row r="663" spans="4:10" x14ac:dyDescent="0.2">
      <c r="D663" s="25"/>
      <c r="E663" s="25"/>
      <c r="F663" s="25"/>
      <c r="G663" s="25"/>
      <c r="H663" s="25"/>
      <c r="I663" s="25"/>
      <c r="J663" s="25"/>
    </row>
    <row r="664" spans="4:10" x14ac:dyDescent="0.2">
      <c r="D664" s="25"/>
      <c r="E664" s="25"/>
      <c r="F664" s="25"/>
      <c r="G664" s="25"/>
      <c r="H664" s="25"/>
      <c r="I664" s="25"/>
      <c r="J664" s="25"/>
    </row>
    <row r="665" spans="4:10" x14ac:dyDescent="0.2">
      <c r="D665" s="25"/>
      <c r="E665" s="25"/>
      <c r="F665" s="25"/>
      <c r="G665" s="25"/>
      <c r="H665" s="25"/>
      <c r="I665" s="25"/>
      <c r="J665" s="25"/>
    </row>
    <row r="666" spans="4:10" x14ac:dyDescent="0.2">
      <c r="D666" s="25"/>
      <c r="E666" s="25"/>
      <c r="F666" s="25"/>
      <c r="G666" s="25"/>
      <c r="H666" s="25"/>
      <c r="I666" s="25"/>
      <c r="J666" s="25"/>
    </row>
    <row r="667" spans="4:10" x14ac:dyDescent="0.2">
      <c r="D667" s="25"/>
      <c r="E667" s="25"/>
      <c r="F667" s="25"/>
      <c r="G667" s="25"/>
      <c r="H667" s="25"/>
      <c r="I667" s="25"/>
      <c r="J667" s="25"/>
    </row>
    <row r="668" spans="4:10" x14ac:dyDescent="0.2">
      <c r="D668" s="25"/>
      <c r="E668" s="25"/>
      <c r="F668" s="25"/>
      <c r="G668" s="25"/>
      <c r="H668" s="25"/>
      <c r="I668" s="25"/>
      <c r="J668" s="25"/>
    </row>
    <row r="669" spans="4:10" x14ac:dyDescent="0.2">
      <c r="D669" s="25"/>
      <c r="E669" s="25"/>
      <c r="F669" s="25"/>
      <c r="G669" s="25"/>
      <c r="H669" s="25"/>
      <c r="I669" s="25"/>
      <c r="J669" s="25"/>
    </row>
    <row r="670" spans="4:10" x14ac:dyDescent="0.2">
      <c r="D670" s="25"/>
      <c r="E670" s="25"/>
      <c r="F670" s="25"/>
      <c r="G670" s="25"/>
      <c r="H670" s="25"/>
      <c r="I670" s="25"/>
      <c r="J670" s="25"/>
    </row>
    <row r="671" spans="4:10" x14ac:dyDescent="0.2">
      <c r="D671" s="25"/>
      <c r="E671" s="25"/>
      <c r="F671" s="25"/>
      <c r="G671" s="25"/>
      <c r="H671" s="25"/>
      <c r="I671" s="25"/>
      <c r="J671" s="25"/>
    </row>
    <row r="672" spans="4:10" x14ac:dyDescent="0.2">
      <c r="D672" s="25"/>
      <c r="E672" s="25"/>
      <c r="F672" s="25"/>
      <c r="G672" s="25"/>
      <c r="H672" s="25"/>
      <c r="I672" s="25"/>
      <c r="J672" s="25"/>
    </row>
    <row r="673" spans="4:10" x14ac:dyDescent="0.2">
      <c r="D673" s="25"/>
      <c r="E673" s="25"/>
      <c r="F673" s="25"/>
      <c r="G673" s="25"/>
      <c r="H673" s="25"/>
      <c r="I673" s="25"/>
      <c r="J673" s="25"/>
    </row>
    <row r="674" spans="4:10" x14ac:dyDescent="0.2">
      <c r="D674" s="25"/>
      <c r="E674" s="25"/>
      <c r="F674" s="25"/>
      <c r="G674" s="25"/>
      <c r="H674" s="25"/>
      <c r="I674" s="25"/>
      <c r="J674" s="25"/>
    </row>
    <row r="675" spans="4:10" x14ac:dyDescent="0.2">
      <c r="D675" s="25"/>
      <c r="E675" s="25"/>
      <c r="F675" s="25"/>
      <c r="G675" s="25"/>
      <c r="H675" s="25"/>
      <c r="I675" s="25"/>
      <c r="J675" s="25"/>
    </row>
    <row r="676" spans="4:10" x14ac:dyDescent="0.2">
      <c r="D676" s="25"/>
      <c r="E676" s="25"/>
      <c r="F676" s="25"/>
      <c r="G676" s="25"/>
      <c r="H676" s="25"/>
      <c r="I676" s="25"/>
      <c r="J676" s="25"/>
    </row>
    <row r="677" spans="4:10" x14ac:dyDescent="0.2">
      <c r="D677" s="25"/>
      <c r="E677" s="25"/>
      <c r="F677" s="25"/>
      <c r="G677" s="25"/>
      <c r="H677" s="25"/>
      <c r="I677" s="25"/>
      <c r="J677" s="25"/>
    </row>
    <row r="678" spans="4:10" x14ac:dyDescent="0.2">
      <c r="D678" s="25"/>
      <c r="E678" s="25"/>
      <c r="F678" s="25"/>
      <c r="G678" s="25"/>
      <c r="H678" s="25"/>
      <c r="I678" s="25"/>
      <c r="J678" s="25"/>
    </row>
    <row r="679" spans="4:10" x14ac:dyDescent="0.2">
      <c r="D679" s="25"/>
      <c r="E679" s="25"/>
      <c r="F679" s="25"/>
      <c r="G679" s="25"/>
      <c r="H679" s="25"/>
      <c r="I679" s="25"/>
      <c r="J679" s="25"/>
    </row>
    <row r="680" spans="4:10" x14ac:dyDescent="0.2">
      <c r="D680" s="25"/>
      <c r="E680" s="25"/>
      <c r="F680" s="25"/>
      <c r="G680" s="25"/>
      <c r="H680" s="25"/>
      <c r="I680" s="25"/>
      <c r="J680" s="25"/>
    </row>
    <row r="681" spans="4:10" x14ac:dyDescent="0.2">
      <c r="D681" s="25"/>
      <c r="E681" s="25"/>
      <c r="F681" s="25"/>
      <c r="G681" s="25"/>
      <c r="H681" s="25"/>
      <c r="I681" s="25"/>
      <c r="J681" s="25"/>
    </row>
    <row r="682" spans="4:10" x14ac:dyDescent="0.2">
      <c r="D682" s="25"/>
      <c r="E682" s="25"/>
      <c r="F682" s="25"/>
      <c r="G682" s="25"/>
      <c r="H682" s="25"/>
      <c r="I682" s="25"/>
      <c r="J682" s="25"/>
    </row>
    <row r="683" spans="4:10" x14ac:dyDescent="0.2">
      <c r="D683" s="25"/>
      <c r="E683" s="25"/>
      <c r="F683" s="25"/>
      <c r="G683" s="25"/>
      <c r="H683" s="25"/>
      <c r="I683" s="25"/>
      <c r="J683" s="25"/>
    </row>
    <row r="684" spans="4:10" x14ac:dyDescent="0.2">
      <c r="D684" s="25"/>
      <c r="E684" s="25"/>
      <c r="F684" s="25"/>
      <c r="G684" s="25"/>
      <c r="H684" s="25"/>
      <c r="I684" s="25"/>
      <c r="J684" s="25"/>
    </row>
    <row r="685" spans="4:10" x14ac:dyDescent="0.2">
      <c r="D685" s="25"/>
      <c r="E685" s="25"/>
      <c r="F685" s="25"/>
      <c r="G685" s="25"/>
      <c r="H685" s="25"/>
      <c r="I685" s="25"/>
      <c r="J685" s="25"/>
    </row>
    <row r="686" spans="4:10" x14ac:dyDescent="0.2">
      <c r="D686" s="25"/>
      <c r="E686" s="25"/>
      <c r="F686" s="25"/>
      <c r="G686" s="25"/>
      <c r="H686" s="25"/>
      <c r="I686" s="25"/>
      <c r="J686" s="25"/>
    </row>
    <row r="687" spans="4:10" x14ac:dyDescent="0.2">
      <c r="D687" s="25"/>
      <c r="E687" s="25"/>
      <c r="F687" s="25"/>
      <c r="G687" s="25"/>
      <c r="H687" s="25"/>
      <c r="I687" s="25"/>
      <c r="J687" s="25"/>
    </row>
    <row r="688" spans="4:10" x14ac:dyDescent="0.2">
      <c r="D688" s="25"/>
      <c r="E688" s="25"/>
      <c r="F688" s="25"/>
      <c r="G688" s="25"/>
      <c r="H688" s="25"/>
      <c r="I688" s="25"/>
      <c r="J688" s="25"/>
    </row>
    <row r="689" spans="4:10" x14ac:dyDescent="0.2">
      <c r="D689" s="25"/>
      <c r="E689" s="25"/>
      <c r="F689" s="25"/>
      <c r="G689" s="25"/>
      <c r="H689" s="25"/>
      <c r="I689" s="25"/>
      <c r="J689" s="25"/>
    </row>
    <row r="690" spans="4:10" x14ac:dyDescent="0.2">
      <c r="D690" s="25"/>
      <c r="E690" s="25"/>
      <c r="F690" s="25"/>
      <c r="G690" s="25"/>
      <c r="H690" s="25"/>
      <c r="I690" s="25"/>
      <c r="J690" s="25"/>
    </row>
    <row r="691" spans="4:10" x14ac:dyDescent="0.2">
      <c r="D691" s="25"/>
      <c r="E691" s="25"/>
      <c r="F691" s="25"/>
      <c r="G691" s="25"/>
      <c r="H691" s="25"/>
      <c r="I691" s="25"/>
      <c r="J691" s="25"/>
    </row>
    <row r="692" spans="4:10" x14ac:dyDescent="0.2">
      <c r="D692" s="25"/>
      <c r="E692" s="25"/>
      <c r="F692" s="25"/>
      <c r="G692" s="25"/>
      <c r="H692" s="25"/>
      <c r="I692" s="25"/>
      <c r="J692" s="25"/>
    </row>
    <row r="693" spans="4:10" x14ac:dyDescent="0.2">
      <c r="D693" s="25"/>
      <c r="E693" s="25"/>
      <c r="F693" s="25"/>
      <c r="G693" s="25"/>
      <c r="H693" s="25"/>
      <c r="I693" s="25"/>
      <c r="J693" s="25"/>
    </row>
    <row r="694" spans="4:10" x14ac:dyDescent="0.2">
      <c r="D694" s="25"/>
      <c r="E694" s="25"/>
      <c r="F694" s="25"/>
      <c r="G694" s="25"/>
      <c r="H694" s="25"/>
      <c r="I694" s="25"/>
      <c r="J694" s="25"/>
    </row>
    <row r="695" spans="4:10" x14ac:dyDescent="0.2">
      <c r="D695" s="25"/>
      <c r="E695" s="25"/>
      <c r="F695" s="25"/>
      <c r="G695" s="25"/>
      <c r="H695" s="25"/>
      <c r="I695" s="25"/>
      <c r="J695" s="25"/>
    </row>
    <row r="696" spans="4:10" x14ac:dyDescent="0.2">
      <c r="D696" s="25"/>
      <c r="E696" s="25"/>
      <c r="F696" s="25"/>
      <c r="G696" s="25"/>
      <c r="H696" s="25"/>
      <c r="I696" s="25"/>
      <c r="J696" s="25"/>
    </row>
    <row r="697" spans="4:10" x14ac:dyDescent="0.2">
      <c r="D697" s="25"/>
      <c r="E697" s="25"/>
      <c r="F697" s="25"/>
      <c r="G697" s="25"/>
      <c r="H697" s="25"/>
      <c r="I697" s="25"/>
      <c r="J697" s="25"/>
    </row>
    <row r="698" spans="4:10" x14ac:dyDescent="0.2">
      <c r="D698" s="25"/>
      <c r="E698" s="25"/>
      <c r="F698" s="25"/>
      <c r="G698" s="25"/>
      <c r="H698" s="25"/>
      <c r="I698" s="25"/>
      <c r="J698" s="25"/>
    </row>
    <row r="699" spans="4:10" x14ac:dyDescent="0.2">
      <c r="D699" s="25"/>
      <c r="E699" s="25"/>
      <c r="F699" s="25"/>
      <c r="G699" s="25"/>
      <c r="H699" s="25"/>
      <c r="I699" s="25"/>
      <c r="J699" s="25"/>
    </row>
    <row r="700" spans="4:10" x14ac:dyDescent="0.2">
      <c r="D700" s="25"/>
      <c r="E700" s="25"/>
      <c r="F700" s="25"/>
      <c r="G700" s="25"/>
      <c r="H700" s="25"/>
      <c r="I700" s="25"/>
      <c r="J700" s="25"/>
    </row>
    <row r="701" spans="4:10" x14ac:dyDescent="0.2">
      <c r="D701" s="25"/>
      <c r="E701" s="25"/>
      <c r="F701" s="25"/>
      <c r="G701" s="25"/>
      <c r="H701" s="25"/>
      <c r="I701" s="25"/>
      <c r="J701" s="25"/>
    </row>
    <row r="702" spans="4:10" x14ac:dyDescent="0.2">
      <c r="D702" s="25"/>
      <c r="E702" s="25"/>
      <c r="F702" s="25"/>
      <c r="G702" s="25"/>
      <c r="H702" s="25"/>
      <c r="I702" s="25"/>
      <c r="J702" s="25"/>
    </row>
    <row r="703" spans="4:10" x14ac:dyDescent="0.2">
      <c r="D703" s="25"/>
      <c r="E703" s="25"/>
      <c r="F703" s="25"/>
      <c r="G703" s="25"/>
      <c r="H703" s="25"/>
      <c r="I703" s="25"/>
      <c r="J703" s="25"/>
    </row>
    <row r="704" spans="4:10" x14ac:dyDescent="0.2">
      <c r="D704" s="25"/>
      <c r="E704" s="25"/>
      <c r="F704" s="25"/>
      <c r="G704" s="25"/>
      <c r="H704" s="25"/>
      <c r="I704" s="25"/>
      <c r="J704" s="25"/>
    </row>
    <row r="705" spans="4:10" x14ac:dyDescent="0.2">
      <c r="D705" s="25"/>
      <c r="E705" s="25"/>
      <c r="F705" s="25"/>
      <c r="G705" s="25"/>
      <c r="H705" s="25"/>
      <c r="I705" s="25"/>
      <c r="J705" s="25"/>
    </row>
    <row r="706" spans="4:10" x14ac:dyDescent="0.2">
      <c r="D706" s="25"/>
      <c r="E706" s="25"/>
      <c r="F706" s="25"/>
      <c r="G706" s="25"/>
      <c r="H706" s="25"/>
      <c r="I706" s="25"/>
      <c r="J706" s="25"/>
    </row>
    <row r="707" spans="4:10" x14ac:dyDescent="0.2">
      <c r="D707" s="25"/>
      <c r="E707" s="25"/>
      <c r="F707" s="25"/>
      <c r="G707" s="25"/>
      <c r="H707" s="25"/>
      <c r="I707" s="25"/>
      <c r="J707" s="25"/>
    </row>
    <row r="708" spans="4:10" x14ac:dyDescent="0.2">
      <c r="D708" s="25"/>
      <c r="E708" s="25"/>
      <c r="F708" s="25"/>
      <c r="G708" s="25"/>
      <c r="H708" s="25"/>
      <c r="I708" s="25"/>
      <c r="J708" s="25"/>
    </row>
    <row r="709" spans="4:10" x14ac:dyDescent="0.2">
      <c r="D709" s="25"/>
      <c r="E709" s="25"/>
      <c r="F709" s="25"/>
      <c r="G709" s="25"/>
      <c r="H709" s="25"/>
      <c r="I709" s="25"/>
      <c r="J709" s="25"/>
    </row>
    <row r="710" spans="4:10" x14ac:dyDescent="0.2">
      <c r="D710" s="25"/>
      <c r="E710" s="25"/>
      <c r="F710" s="25"/>
      <c r="G710" s="25"/>
      <c r="H710" s="25"/>
      <c r="I710" s="25"/>
      <c r="J710" s="25"/>
    </row>
    <row r="711" spans="4:10" x14ac:dyDescent="0.2">
      <c r="D711" s="25"/>
      <c r="E711" s="25"/>
      <c r="F711" s="25"/>
      <c r="G711" s="25"/>
      <c r="H711" s="25"/>
      <c r="I711" s="25"/>
      <c r="J711" s="25"/>
    </row>
    <row r="712" spans="4:10" x14ac:dyDescent="0.2">
      <c r="D712" s="25"/>
      <c r="E712" s="25"/>
      <c r="F712" s="25"/>
      <c r="G712" s="25"/>
      <c r="H712" s="25"/>
      <c r="I712" s="25"/>
      <c r="J712" s="25"/>
    </row>
    <row r="713" spans="4:10" x14ac:dyDescent="0.2">
      <c r="D713" s="25"/>
      <c r="E713" s="25"/>
      <c r="F713" s="25"/>
      <c r="G713" s="25"/>
      <c r="H713" s="25"/>
      <c r="I713" s="25"/>
      <c r="J713" s="25"/>
    </row>
    <row r="714" spans="4:10" x14ac:dyDescent="0.2">
      <c r="D714" s="25"/>
      <c r="E714" s="25"/>
      <c r="F714" s="25"/>
      <c r="G714" s="25"/>
      <c r="H714" s="25"/>
      <c r="I714" s="25"/>
      <c r="J714" s="25"/>
    </row>
    <row r="715" spans="4:10" x14ac:dyDescent="0.2">
      <c r="D715" s="25"/>
      <c r="E715" s="25"/>
      <c r="F715" s="25"/>
      <c r="G715" s="25"/>
      <c r="H715" s="25"/>
      <c r="I715" s="25"/>
      <c r="J715" s="25"/>
    </row>
    <row r="716" spans="4:10" x14ac:dyDescent="0.2">
      <c r="D716" s="25"/>
      <c r="E716" s="25"/>
      <c r="F716" s="25"/>
      <c r="G716" s="25"/>
      <c r="H716" s="25"/>
      <c r="I716" s="25"/>
      <c r="J716" s="25"/>
    </row>
    <row r="717" spans="4:10" x14ac:dyDescent="0.2">
      <c r="D717" s="25"/>
      <c r="E717" s="25"/>
      <c r="F717" s="25"/>
      <c r="G717" s="25"/>
      <c r="H717" s="25"/>
      <c r="I717" s="25"/>
      <c r="J717" s="25"/>
    </row>
    <row r="718" spans="4:10" x14ac:dyDescent="0.2">
      <c r="D718" s="25"/>
      <c r="E718" s="25"/>
      <c r="F718" s="25"/>
      <c r="G718" s="25"/>
      <c r="H718" s="25"/>
      <c r="I718" s="25"/>
      <c r="J718" s="25"/>
    </row>
    <row r="719" spans="4:10" x14ac:dyDescent="0.2">
      <c r="D719" s="25"/>
      <c r="E719" s="25"/>
      <c r="F719" s="25"/>
      <c r="G719" s="25"/>
      <c r="H719" s="25"/>
      <c r="I719" s="25"/>
      <c r="J719" s="25"/>
    </row>
    <row r="720" spans="4:10" x14ac:dyDescent="0.2">
      <c r="D720" s="25"/>
      <c r="E720" s="25"/>
      <c r="F720" s="25"/>
      <c r="G720" s="25"/>
      <c r="H720" s="25"/>
      <c r="I720" s="25"/>
      <c r="J720" s="25"/>
    </row>
    <row r="721" spans="4:10" x14ac:dyDescent="0.2">
      <c r="D721" s="25"/>
      <c r="E721" s="25"/>
      <c r="F721" s="25"/>
      <c r="G721" s="25"/>
      <c r="H721" s="25"/>
      <c r="I721" s="25"/>
      <c r="J721" s="25"/>
    </row>
    <row r="722" spans="4:10" x14ac:dyDescent="0.2">
      <c r="D722" s="25"/>
      <c r="E722" s="25"/>
      <c r="F722" s="25"/>
      <c r="G722" s="25"/>
      <c r="H722" s="25"/>
      <c r="I722" s="25"/>
      <c r="J722" s="25"/>
    </row>
    <row r="723" spans="4:10" x14ac:dyDescent="0.2">
      <c r="D723" s="25"/>
      <c r="E723" s="25"/>
      <c r="F723" s="25"/>
      <c r="G723" s="25"/>
      <c r="H723" s="25"/>
      <c r="I723" s="25"/>
      <c r="J723" s="25"/>
    </row>
    <row r="724" spans="4:10" x14ac:dyDescent="0.2">
      <c r="D724" s="25"/>
      <c r="E724" s="25"/>
      <c r="F724" s="25"/>
      <c r="G724" s="25"/>
      <c r="H724" s="25"/>
      <c r="I724" s="25"/>
      <c r="J724" s="25"/>
    </row>
    <row r="725" spans="4:10" x14ac:dyDescent="0.2">
      <c r="D725" s="25"/>
      <c r="E725" s="25"/>
      <c r="F725" s="25"/>
      <c r="G725" s="25"/>
      <c r="H725" s="25"/>
      <c r="I725" s="25"/>
      <c r="J725" s="25"/>
    </row>
    <row r="726" spans="4:10" x14ac:dyDescent="0.2">
      <c r="D726" s="25"/>
      <c r="E726" s="25"/>
      <c r="F726" s="25"/>
      <c r="G726" s="25"/>
      <c r="H726" s="25"/>
      <c r="I726" s="25"/>
      <c r="J726" s="25"/>
    </row>
    <row r="727" spans="4:10" x14ac:dyDescent="0.2">
      <c r="D727" s="25"/>
      <c r="E727" s="25"/>
      <c r="F727" s="25"/>
      <c r="G727" s="25"/>
      <c r="H727" s="25"/>
      <c r="I727" s="25"/>
      <c r="J727" s="25"/>
    </row>
    <row r="728" spans="4:10" x14ac:dyDescent="0.2">
      <c r="D728" s="25"/>
      <c r="E728" s="25"/>
      <c r="F728" s="25"/>
      <c r="G728" s="25"/>
      <c r="H728" s="25"/>
      <c r="I728" s="25"/>
      <c r="J728" s="25"/>
    </row>
    <row r="729" spans="4:10" x14ac:dyDescent="0.2">
      <c r="D729" s="25"/>
      <c r="E729" s="25"/>
      <c r="F729" s="25"/>
      <c r="G729" s="25"/>
      <c r="H729" s="25"/>
      <c r="I729" s="25"/>
      <c r="J729" s="25"/>
    </row>
    <row r="730" spans="4:10" x14ac:dyDescent="0.2">
      <c r="D730" s="25"/>
      <c r="E730" s="25"/>
      <c r="F730" s="25"/>
      <c r="G730" s="25"/>
      <c r="H730" s="25"/>
      <c r="I730" s="25"/>
      <c r="J730" s="25"/>
    </row>
    <row r="731" spans="4:10" x14ac:dyDescent="0.2">
      <c r="D731" s="25"/>
      <c r="E731" s="25"/>
      <c r="F731" s="25"/>
      <c r="G731" s="25"/>
      <c r="H731" s="25"/>
      <c r="I731" s="25"/>
      <c r="J731" s="25"/>
    </row>
    <row r="732" spans="4:10" x14ac:dyDescent="0.2">
      <c r="D732" s="25"/>
      <c r="E732" s="25"/>
      <c r="F732" s="25"/>
      <c r="G732" s="25"/>
      <c r="H732" s="25"/>
      <c r="I732" s="25"/>
      <c r="J732" s="25"/>
    </row>
    <row r="733" spans="4:10" x14ac:dyDescent="0.2">
      <c r="D733" s="25"/>
      <c r="E733" s="25"/>
      <c r="F733" s="25"/>
      <c r="G733" s="25"/>
      <c r="H733" s="25"/>
      <c r="I733" s="25"/>
      <c r="J733" s="25"/>
    </row>
    <row r="734" spans="4:10" x14ac:dyDescent="0.2">
      <c r="D734" s="25"/>
      <c r="E734" s="25"/>
      <c r="F734" s="25"/>
      <c r="G734" s="25"/>
      <c r="H734" s="25"/>
      <c r="I734" s="25"/>
      <c r="J734" s="25"/>
    </row>
    <row r="735" spans="4:10" x14ac:dyDescent="0.2">
      <c r="D735" s="25"/>
      <c r="E735" s="25"/>
      <c r="F735" s="25"/>
      <c r="G735" s="25"/>
      <c r="H735" s="25"/>
      <c r="I735" s="25"/>
      <c r="J735" s="25"/>
    </row>
    <row r="736" spans="4:10" x14ac:dyDescent="0.2">
      <c r="D736" s="25"/>
      <c r="E736" s="25"/>
      <c r="F736" s="25"/>
      <c r="G736" s="25"/>
      <c r="H736" s="25"/>
      <c r="I736" s="25"/>
      <c r="J736" s="25"/>
    </row>
    <row r="737" spans="4:10" x14ac:dyDescent="0.2">
      <c r="D737" s="25"/>
      <c r="E737" s="25"/>
      <c r="F737" s="25"/>
      <c r="G737" s="25"/>
      <c r="H737" s="25"/>
      <c r="I737" s="25"/>
      <c r="J737" s="25"/>
    </row>
    <row r="738" spans="4:10" x14ac:dyDescent="0.2">
      <c r="D738" s="25"/>
      <c r="E738" s="25"/>
      <c r="F738" s="25"/>
      <c r="G738" s="25"/>
      <c r="H738" s="25"/>
      <c r="I738" s="25"/>
      <c r="J738" s="25"/>
    </row>
    <row r="739" spans="4:10" x14ac:dyDescent="0.2">
      <c r="D739" s="25"/>
      <c r="E739" s="25"/>
      <c r="F739" s="25"/>
      <c r="G739" s="25"/>
      <c r="H739" s="25"/>
      <c r="I739" s="25"/>
      <c r="J739" s="25"/>
    </row>
    <row r="740" spans="4:10" x14ac:dyDescent="0.2">
      <c r="D740" s="25"/>
      <c r="E740" s="25"/>
      <c r="F740" s="25"/>
      <c r="G740" s="25"/>
      <c r="H740" s="25"/>
      <c r="I740" s="25"/>
      <c r="J740" s="25"/>
    </row>
    <row r="741" spans="4:10" x14ac:dyDescent="0.2">
      <c r="D741" s="25"/>
      <c r="E741" s="25"/>
      <c r="F741" s="25"/>
      <c r="G741" s="25"/>
      <c r="H741" s="25"/>
      <c r="I741" s="25"/>
      <c r="J741" s="25"/>
    </row>
    <row r="742" spans="4:10" x14ac:dyDescent="0.2">
      <c r="D742" s="25"/>
      <c r="E742" s="25"/>
      <c r="F742" s="25"/>
      <c r="G742" s="25"/>
      <c r="H742" s="25"/>
      <c r="I742" s="25"/>
      <c r="J742" s="25"/>
    </row>
    <row r="743" spans="4:10" x14ac:dyDescent="0.2">
      <c r="D743" s="25"/>
      <c r="E743" s="25"/>
      <c r="F743" s="25"/>
      <c r="G743" s="25"/>
      <c r="H743" s="25"/>
      <c r="I743" s="25"/>
      <c r="J743" s="25"/>
    </row>
    <row r="744" spans="4:10" x14ac:dyDescent="0.2">
      <c r="D744" s="25"/>
      <c r="E744" s="25"/>
      <c r="F744" s="25"/>
      <c r="G744" s="25"/>
      <c r="H744" s="25"/>
      <c r="I744" s="25"/>
      <c r="J744" s="25"/>
    </row>
    <row r="745" spans="4:10" x14ac:dyDescent="0.2">
      <c r="D745" s="25"/>
      <c r="E745" s="25"/>
      <c r="F745" s="25"/>
      <c r="G745" s="25"/>
      <c r="H745" s="25"/>
      <c r="I745" s="25"/>
      <c r="J745" s="25"/>
    </row>
    <row r="746" spans="4:10" x14ac:dyDescent="0.2">
      <c r="D746" s="25"/>
      <c r="E746" s="25"/>
      <c r="F746" s="25"/>
      <c r="G746" s="25"/>
      <c r="H746" s="25"/>
      <c r="I746" s="25"/>
      <c r="J746" s="25"/>
    </row>
    <row r="747" spans="4:10" x14ac:dyDescent="0.2">
      <c r="D747" s="25"/>
      <c r="E747" s="25"/>
      <c r="F747" s="25"/>
      <c r="G747" s="25"/>
      <c r="H747" s="25"/>
      <c r="I747" s="25"/>
      <c r="J747" s="25"/>
    </row>
    <row r="748" spans="4:10" x14ac:dyDescent="0.2">
      <c r="D748" s="25"/>
      <c r="E748" s="25"/>
      <c r="F748" s="25"/>
      <c r="G748" s="25"/>
      <c r="H748" s="25"/>
      <c r="I748" s="25"/>
      <c r="J748" s="25"/>
    </row>
    <row r="749" spans="4:10" x14ac:dyDescent="0.2">
      <c r="D749" s="25"/>
      <c r="E749" s="25"/>
      <c r="F749" s="25"/>
      <c r="G749" s="25"/>
      <c r="H749" s="25"/>
      <c r="I749" s="25"/>
      <c r="J749" s="25"/>
    </row>
    <row r="750" spans="4:10" x14ac:dyDescent="0.2">
      <c r="D750" s="25"/>
      <c r="E750" s="25"/>
      <c r="F750" s="25"/>
      <c r="G750" s="25"/>
      <c r="H750" s="25"/>
      <c r="I750" s="25"/>
      <c r="J750" s="25"/>
    </row>
    <row r="751" spans="4:10" x14ac:dyDescent="0.2">
      <c r="D751" s="25"/>
      <c r="E751" s="25"/>
      <c r="F751" s="25"/>
      <c r="G751" s="25"/>
      <c r="H751" s="25"/>
      <c r="I751" s="25"/>
      <c r="J751" s="25"/>
    </row>
    <row r="752" spans="4:10" x14ac:dyDescent="0.2">
      <c r="D752" s="25"/>
      <c r="E752" s="25"/>
      <c r="F752" s="25"/>
      <c r="G752" s="25"/>
      <c r="H752" s="25"/>
      <c r="I752" s="25"/>
      <c r="J752" s="25"/>
    </row>
    <row r="753" spans="4:10" x14ac:dyDescent="0.2">
      <c r="D753" s="25"/>
      <c r="E753" s="25"/>
      <c r="F753" s="25"/>
      <c r="G753" s="25"/>
      <c r="H753" s="25"/>
      <c r="I753" s="25"/>
      <c r="J753" s="25"/>
    </row>
    <row r="754" spans="4:10" x14ac:dyDescent="0.2">
      <c r="D754" s="25"/>
      <c r="E754" s="25"/>
      <c r="F754" s="25"/>
      <c r="G754" s="25"/>
      <c r="H754" s="25"/>
      <c r="I754" s="25"/>
      <c r="J754" s="25"/>
    </row>
    <row r="755" spans="4:10" x14ac:dyDescent="0.2">
      <c r="D755" s="25"/>
      <c r="E755" s="25"/>
      <c r="F755" s="25"/>
      <c r="G755" s="25"/>
      <c r="H755" s="25"/>
      <c r="I755" s="25"/>
      <c r="J755" s="25"/>
    </row>
    <row r="756" spans="4:10" x14ac:dyDescent="0.2">
      <c r="D756" s="25"/>
      <c r="E756" s="25"/>
      <c r="F756" s="25"/>
      <c r="G756" s="25"/>
      <c r="H756" s="25"/>
      <c r="I756" s="25"/>
      <c r="J756" s="25"/>
    </row>
    <row r="757" spans="4:10" x14ac:dyDescent="0.2">
      <c r="D757" s="25"/>
      <c r="E757" s="25"/>
      <c r="F757" s="25"/>
      <c r="G757" s="25"/>
      <c r="H757" s="25"/>
      <c r="I757" s="25"/>
      <c r="J757" s="25"/>
    </row>
    <row r="758" spans="4:10" x14ac:dyDescent="0.2">
      <c r="D758" s="25"/>
      <c r="E758" s="25"/>
      <c r="F758" s="25"/>
      <c r="G758" s="25"/>
      <c r="H758" s="25"/>
      <c r="I758" s="25"/>
      <c r="J758" s="25"/>
    </row>
    <row r="759" spans="4:10" x14ac:dyDescent="0.2">
      <c r="D759" s="25"/>
      <c r="E759" s="25"/>
      <c r="F759" s="25"/>
      <c r="G759" s="25"/>
      <c r="H759" s="25"/>
      <c r="I759" s="25"/>
      <c r="J759" s="25"/>
    </row>
    <row r="760" spans="4:10" x14ac:dyDescent="0.2">
      <c r="D760" s="25"/>
      <c r="E760" s="25"/>
      <c r="F760" s="25"/>
      <c r="G760" s="25"/>
      <c r="H760" s="25"/>
      <c r="I760" s="25"/>
      <c r="J760" s="25"/>
    </row>
    <row r="761" spans="4:10" x14ac:dyDescent="0.2">
      <c r="D761" s="25"/>
      <c r="E761" s="25"/>
      <c r="F761" s="25"/>
      <c r="G761" s="25"/>
      <c r="H761" s="25"/>
      <c r="I761" s="25"/>
      <c r="J761" s="25"/>
    </row>
    <row r="762" spans="4:10" x14ac:dyDescent="0.2">
      <c r="D762" s="25"/>
      <c r="E762" s="25"/>
      <c r="F762" s="25"/>
      <c r="G762" s="25"/>
      <c r="H762" s="25"/>
      <c r="I762" s="25"/>
      <c r="J762" s="25"/>
    </row>
    <row r="763" spans="4:10" x14ac:dyDescent="0.2">
      <c r="D763" s="25"/>
      <c r="E763" s="25"/>
      <c r="F763" s="25"/>
      <c r="G763" s="25"/>
      <c r="H763" s="25"/>
      <c r="I763" s="25"/>
      <c r="J763" s="25"/>
    </row>
    <row r="764" spans="4:10" x14ac:dyDescent="0.2">
      <c r="D764" s="25"/>
      <c r="E764" s="25"/>
      <c r="F764" s="25"/>
      <c r="G764" s="25"/>
      <c r="H764" s="25"/>
      <c r="I764" s="25"/>
      <c r="J764" s="25"/>
    </row>
    <row r="765" spans="4:10" x14ac:dyDescent="0.2">
      <c r="D765" s="25"/>
      <c r="E765" s="25"/>
      <c r="F765" s="25"/>
      <c r="G765" s="25"/>
      <c r="H765" s="25"/>
      <c r="I765" s="25"/>
      <c r="J765" s="25"/>
    </row>
    <row r="766" spans="4:10" x14ac:dyDescent="0.2">
      <c r="D766" s="25"/>
      <c r="E766" s="25"/>
      <c r="F766" s="25"/>
      <c r="G766" s="25"/>
      <c r="H766" s="25"/>
      <c r="I766" s="25"/>
      <c r="J766" s="25"/>
    </row>
    <row r="767" spans="4:10" x14ac:dyDescent="0.2">
      <c r="D767" s="25"/>
      <c r="E767" s="25"/>
      <c r="F767" s="25"/>
      <c r="G767" s="25"/>
      <c r="H767" s="25"/>
      <c r="I767" s="25"/>
      <c r="J767" s="25"/>
    </row>
    <row r="768" spans="4:10" x14ac:dyDescent="0.2">
      <c r="D768" s="25"/>
      <c r="E768" s="25"/>
      <c r="F768" s="25"/>
      <c r="G768" s="25"/>
      <c r="H768" s="25"/>
      <c r="I768" s="25"/>
      <c r="J768" s="25"/>
    </row>
    <row r="769" spans="4:10" x14ac:dyDescent="0.2">
      <c r="D769" s="25"/>
      <c r="E769" s="25"/>
      <c r="F769" s="25"/>
      <c r="G769" s="25"/>
      <c r="H769" s="25"/>
      <c r="I769" s="25"/>
      <c r="J769" s="25"/>
    </row>
    <row r="770" spans="4:10" x14ac:dyDescent="0.2">
      <c r="D770" s="25"/>
      <c r="E770" s="25"/>
      <c r="F770" s="25"/>
      <c r="G770" s="25"/>
      <c r="H770" s="25"/>
      <c r="I770" s="25"/>
      <c r="J770" s="25"/>
    </row>
    <row r="771" spans="4:10" x14ac:dyDescent="0.2">
      <c r="D771" s="25"/>
      <c r="E771" s="25"/>
      <c r="F771" s="25"/>
      <c r="G771" s="25"/>
      <c r="H771" s="25"/>
      <c r="I771" s="25"/>
      <c r="J771" s="25"/>
    </row>
    <row r="772" spans="4:10" x14ac:dyDescent="0.2">
      <c r="D772" s="25"/>
      <c r="E772" s="25"/>
      <c r="F772" s="25"/>
      <c r="G772" s="25"/>
      <c r="H772" s="25"/>
      <c r="I772" s="25"/>
      <c r="J772" s="25"/>
    </row>
    <row r="773" spans="4:10" x14ac:dyDescent="0.2">
      <c r="D773" s="25"/>
      <c r="E773" s="25"/>
      <c r="F773" s="25"/>
      <c r="G773" s="25"/>
      <c r="H773" s="25"/>
      <c r="I773" s="25"/>
      <c r="J773" s="25"/>
    </row>
    <row r="774" spans="4:10" x14ac:dyDescent="0.2">
      <c r="D774" s="25"/>
      <c r="E774" s="25"/>
      <c r="F774" s="25"/>
      <c r="G774" s="25"/>
      <c r="H774" s="25"/>
      <c r="I774" s="25"/>
      <c r="J774" s="25"/>
    </row>
    <row r="775" spans="4:10" x14ac:dyDescent="0.2">
      <c r="D775" s="25"/>
      <c r="E775" s="25"/>
      <c r="F775" s="25"/>
      <c r="G775" s="25"/>
      <c r="H775" s="25"/>
      <c r="I775" s="25"/>
      <c r="J775" s="25"/>
    </row>
    <row r="776" spans="4:10" x14ac:dyDescent="0.2">
      <c r="D776" s="25"/>
      <c r="E776" s="25"/>
      <c r="F776" s="25"/>
      <c r="G776" s="25"/>
      <c r="H776" s="25"/>
      <c r="I776" s="25"/>
      <c r="J776" s="25"/>
    </row>
    <row r="777" spans="4:10" x14ac:dyDescent="0.2">
      <c r="D777" s="25"/>
      <c r="E777" s="25"/>
      <c r="F777" s="25"/>
      <c r="G777" s="25"/>
      <c r="H777" s="25"/>
      <c r="I777" s="25"/>
      <c r="J777" s="25"/>
    </row>
    <row r="778" spans="4:10" x14ac:dyDescent="0.2">
      <c r="D778" s="25"/>
      <c r="E778" s="25"/>
      <c r="F778" s="25"/>
      <c r="G778" s="25"/>
      <c r="H778" s="25"/>
      <c r="I778" s="25"/>
      <c r="J778" s="25"/>
    </row>
    <row r="779" spans="4:10" x14ac:dyDescent="0.2">
      <c r="D779" s="25"/>
      <c r="E779" s="25"/>
      <c r="F779" s="25"/>
      <c r="G779" s="25"/>
      <c r="H779" s="25"/>
      <c r="I779" s="25"/>
      <c r="J779" s="25"/>
    </row>
    <row r="780" spans="4:10" x14ac:dyDescent="0.2">
      <c r="D780" s="25"/>
      <c r="E780" s="25"/>
      <c r="F780" s="25"/>
      <c r="G780" s="25"/>
      <c r="H780" s="25"/>
      <c r="I780" s="25"/>
      <c r="J780" s="25"/>
    </row>
    <row r="781" spans="4:10" x14ac:dyDescent="0.2">
      <c r="D781" s="25"/>
      <c r="E781" s="25"/>
      <c r="F781" s="25"/>
      <c r="G781" s="25"/>
      <c r="H781" s="25"/>
      <c r="I781" s="25"/>
      <c r="J781" s="25"/>
    </row>
    <row r="782" spans="4:10" x14ac:dyDescent="0.2">
      <c r="D782" s="25"/>
      <c r="E782" s="25"/>
      <c r="F782" s="25"/>
      <c r="G782" s="25"/>
      <c r="H782" s="25"/>
      <c r="I782" s="25"/>
      <c r="J782" s="25"/>
    </row>
    <row r="783" spans="4:10" x14ac:dyDescent="0.2">
      <c r="D783" s="25"/>
      <c r="E783" s="25"/>
      <c r="F783" s="25"/>
      <c r="G783" s="25"/>
      <c r="H783" s="25"/>
      <c r="I783" s="25"/>
      <c r="J783" s="25"/>
    </row>
    <row r="784" spans="4:10" x14ac:dyDescent="0.2">
      <c r="D784" s="25"/>
      <c r="E784" s="25"/>
      <c r="F784" s="25"/>
      <c r="G784" s="25"/>
      <c r="H784" s="25"/>
      <c r="I784" s="25"/>
      <c r="J784" s="25"/>
    </row>
    <row r="785" spans="4:10" x14ac:dyDescent="0.2">
      <c r="D785" s="25"/>
      <c r="E785" s="25"/>
      <c r="F785" s="25"/>
      <c r="G785" s="25"/>
      <c r="H785" s="25"/>
      <c r="I785" s="25"/>
      <c r="J785" s="25"/>
    </row>
    <row r="786" spans="4:10" x14ac:dyDescent="0.2">
      <c r="D786" s="25"/>
      <c r="E786" s="25"/>
      <c r="F786" s="25"/>
      <c r="G786" s="25"/>
      <c r="H786" s="25"/>
      <c r="I786" s="25"/>
      <c r="J786" s="25"/>
    </row>
    <row r="787" spans="4:10" x14ac:dyDescent="0.2">
      <c r="D787" s="25"/>
      <c r="E787" s="25"/>
      <c r="F787" s="25"/>
      <c r="G787" s="25"/>
      <c r="H787" s="25"/>
      <c r="I787" s="25"/>
      <c r="J787" s="25"/>
    </row>
    <row r="788" spans="4:10" x14ac:dyDescent="0.2">
      <c r="D788" s="25"/>
      <c r="E788" s="25"/>
      <c r="F788" s="25"/>
      <c r="G788" s="25"/>
      <c r="H788" s="25"/>
      <c r="I788" s="25"/>
      <c r="J788" s="25"/>
    </row>
    <row r="789" spans="4:10" x14ac:dyDescent="0.2">
      <c r="D789" s="25"/>
      <c r="E789" s="25"/>
      <c r="F789" s="25"/>
      <c r="G789" s="25"/>
      <c r="H789" s="25"/>
      <c r="I789" s="25"/>
      <c r="J789" s="25"/>
    </row>
    <row r="790" spans="4:10" x14ac:dyDescent="0.2">
      <c r="D790" s="25"/>
      <c r="E790" s="25"/>
      <c r="F790" s="25"/>
      <c r="G790" s="25"/>
      <c r="H790" s="25"/>
      <c r="I790" s="25"/>
      <c r="J790" s="25"/>
    </row>
    <row r="791" spans="4:10" x14ac:dyDescent="0.2">
      <c r="D791" s="25"/>
      <c r="E791" s="25"/>
      <c r="F791" s="25"/>
      <c r="G791" s="25"/>
      <c r="H791" s="25"/>
      <c r="I791" s="25"/>
      <c r="J791" s="25"/>
    </row>
    <row r="792" spans="4:10" x14ac:dyDescent="0.2">
      <c r="D792" s="25"/>
      <c r="E792" s="25"/>
      <c r="F792" s="25"/>
      <c r="G792" s="25"/>
      <c r="H792" s="25"/>
      <c r="I792" s="25"/>
      <c r="J792" s="25"/>
    </row>
    <row r="793" spans="4:10" x14ac:dyDescent="0.2">
      <c r="D793" s="25"/>
      <c r="E793" s="25"/>
      <c r="F793" s="25"/>
      <c r="G793" s="25"/>
      <c r="H793" s="25"/>
      <c r="I793" s="25"/>
      <c r="J793" s="25"/>
    </row>
    <row r="794" spans="4:10" x14ac:dyDescent="0.2">
      <c r="D794" s="25"/>
      <c r="E794" s="25"/>
      <c r="F794" s="25"/>
      <c r="G794" s="25"/>
      <c r="H794" s="25"/>
      <c r="I794" s="25"/>
      <c r="J794" s="25"/>
    </row>
    <row r="795" spans="4:10" x14ac:dyDescent="0.2">
      <c r="D795" s="25"/>
      <c r="E795" s="25"/>
      <c r="F795" s="25"/>
      <c r="G795" s="25"/>
      <c r="H795" s="25"/>
      <c r="I795" s="25"/>
      <c r="J795" s="25"/>
    </row>
    <row r="796" spans="4:10" x14ac:dyDescent="0.2">
      <c r="D796" s="25"/>
      <c r="E796" s="25"/>
      <c r="F796" s="25"/>
      <c r="G796" s="25"/>
      <c r="H796" s="25"/>
      <c r="I796" s="25"/>
      <c r="J796" s="25"/>
    </row>
    <row r="797" spans="4:10" x14ac:dyDescent="0.2">
      <c r="D797" s="25"/>
      <c r="E797" s="25"/>
      <c r="F797" s="25"/>
      <c r="G797" s="25"/>
      <c r="H797" s="25"/>
      <c r="I797" s="25"/>
      <c r="J797" s="25"/>
    </row>
    <row r="798" spans="4:10" x14ac:dyDescent="0.2">
      <c r="D798" s="25"/>
      <c r="E798" s="25"/>
      <c r="F798" s="25"/>
      <c r="G798" s="25"/>
      <c r="H798" s="25"/>
      <c r="I798" s="25"/>
      <c r="J798" s="25"/>
    </row>
    <row r="799" spans="4:10" x14ac:dyDescent="0.2">
      <c r="D799" s="25"/>
      <c r="E799" s="25"/>
      <c r="F799" s="25"/>
      <c r="G799" s="25"/>
      <c r="H799" s="25"/>
      <c r="I799" s="25"/>
      <c r="J799" s="25"/>
    </row>
    <row r="800" spans="4:10" x14ac:dyDescent="0.2">
      <c r="D800" s="25"/>
      <c r="E800" s="25"/>
      <c r="F800" s="25"/>
      <c r="G800" s="25"/>
      <c r="H800" s="25"/>
      <c r="I800" s="25"/>
      <c r="J800" s="25"/>
    </row>
    <row r="801" spans="4:10" x14ac:dyDescent="0.2">
      <c r="D801" s="25"/>
      <c r="E801" s="25"/>
      <c r="F801" s="25"/>
      <c r="G801" s="25"/>
      <c r="H801" s="25"/>
      <c r="I801" s="25"/>
      <c r="J801" s="25"/>
    </row>
    <row r="802" spans="4:10" x14ac:dyDescent="0.2">
      <c r="D802" s="25"/>
      <c r="E802" s="25"/>
      <c r="F802" s="25"/>
      <c r="G802" s="25"/>
      <c r="H802" s="25"/>
      <c r="I802" s="25"/>
      <c r="J802" s="25"/>
    </row>
    <row r="803" spans="4:10" x14ac:dyDescent="0.2">
      <c r="D803" s="25"/>
      <c r="E803" s="25"/>
      <c r="F803" s="25"/>
      <c r="G803" s="25"/>
      <c r="H803" s="25"/>
      <c r="I803" s="25"/>
      <c r="J803" s="25"/>
    </row>
    <row r="804" spans="4:10" x14ac:dyDescent="0.2">
      <c r="D804" s="25"/>
      <c r="E804" s="25"/>
      <c r="F804" s="25"/>
      <c r="G804" s="25"/>
      <c r="H804" s="25"/>
      <c r="I804" s="25"/>
      <c r="J804" s="25"/>
    </row>
    <row r="805" spans="4:10" x14ac:dyDescent="0.2">
      <c r="D805" s="25"/>
      <c r="E805" s="25"/>
      <c r="F805" s="25"/>
      <c r="G805" s="25"/>
      <c r="H805" s="25"/>
      <c r="I805" s="25"/>
      <c r="J805" s="25"/>
    </row>
    <row r="806" spans="4:10" x14ac:dyDescent="0.2">
      <c r="D806" s="25"/>
      <c r="E806" s="25"/>
      <c r="F806" s="25"/>
      <c r="G806" s="25"/>
      <c r="H806" s="25"/>
      <c r="I806" s="25"/>
      <c r="J806" s="25"/>
    </row>
    <row r="807" spans="4:10" x14ac:dyDescent="0.2">
      <c r="D807" s="25"/>
      <c r="E807" s="25"/>
      <c r="F807" s="25"/>
      <c r="G807" s="25"/>
      <c r="H807" s="25"/>
      <c r="I807" s="25"/>
      <c r="J807" s="25"/>
    </row>
    <row r="808" spans="4:10" x14ac:dyDescent="0.2">
      <c r="D808" s="25"/>
      <c r="E808" s="25"/>
      <c r="F808" s="25"/>
      <c r="G808" s="25"/>
      <c r="H808" s="25"/>
      <c r="I808" s="25"/>
      <c r="J808" s="25"/>
    </row>
    <row r="809" spans="4:10" x14ac:dyDescent="0.2">
      <c r="D809" s="25"/>
      <c r="E809" s="25"/>
      <c r="F809" s="25"/>
      <c r="G809" s="25"/>
      <c r="H809" s="25"/>
      <c r="I809" s="25"/>
      <c r="J809" s="25"/>
    </row>
    <row r="810" spans="4:10" x14ac:dyDescent="0.2">
      <c r="D810" s="25"/>
      <c r="E810" s="25"/>
      <c r="F810" s="25"/>
      <c r="G810" s="25"/>
      <c r="H810" s="25"/>
      <c r="I810" s="25"/>
      <c r="J810" s="25"/>
    </row>
    <row r="811" spans="4:10" x14ac:dyDescent="0.2">
      <c r="D811" s="25"/>
      <c r="E811" s="25"/>
      <c r="F811" s="25"/>
      <c r="G811" s="25"/>
      <c r="H811" s="25"/>
      <c r="I811" s="25"/>
      <c r="J811" s="25"/>
    </row>
    <row r="812" spans="4:10" x14ac:dyDescent="0.2">
      <c r="D812" s="25"/>
      <c r="E812" s="25"/>
      <c r="F812" s="25"/>
      <c r="G812" s="25"/>
      <c r="H812" s="25"/>
      <c r="I812" s="25"/>
      <c r="J812" s="25"/>
    </row>
    <row r="813" spans="4:10" x14ac:dyDescent="0.2">
      <c r="D813" s="25"/>
      <c r="E813" s="25"/>
      <c r="F813" s="25"/>
      <c r="G813" s="25"/>
      <c r="H813" s="25"/>
      <c r="I813" s="25"/>
      <c r="J813" s="25"/>
    </row>
    <row r="814" spans="4:10" x14ac:dyDescent="0.2">
      <c r="D814" s="25"/>
      <c r="E814" s="25"/>
      <c r="F814" s="25"/>
      <c r="G814" s="25"/>
      <c r="H814" s="25"/>
      <c r="I814" s="25"/>
      <c r="J814" s="25"/>
    </row>
    <row r="815" spans="4:10" x14ac:dyDescent="0.2">
      <c r="D815" s="25"/>
      <c r="E815" s="25"/>
      <c r="F815" s="25"/>
      <c r="G815" s="25"/>
      <c r="H815" s="25"/>
      <c r="I815" s="25"/>
      <c r="J815" s="25"/>
    </row>
    <row r="816" spans="4:10" x14ac:dyDescent="0.2">
      <c r="D816" s="25"/>
      <c r="E816" s="25"/>
      <c r="F816" s="25"/>
      <c r="G816" s="25"/>
      <c r="H816" s="25"/>
      <c r="I816" s="25"/>
      <c r="J816" s="25"/>
    </row>
    <row r="817" spans="4:10" x14ac:dyDescent="0.2">
      <c r="D817" s="25"/>
      <c r="E817" s="25"/>
      <c r="F817" s="25"/>
      <c r="G817" s="25"/>
      <c r="H817" s="25"/>
      <c r="I817" s="25"/>
      <c r="J817" s="25"/>
    </row>
    <row r="818" spans="4:10" x14ac:dyDescent="0.2">
      <c r="D818" s="25"/>
      <c r="E818" s="25"/>
      <c r="F818" s="25"/>
      <c r="G818" s="25"/>
      <c r="H818" s="25"/>
      <c r="I818" s="25"/>
      <c r="J818" s="25"/>
    </row>
    <row r="819" spans="4:10" x14ac:dyDescent="0.2">
      <c r="D819" s="25"/>
      <c r="E819" s="25"/>
      <c r="F819" s="25"/>
      <c r="G819" s="25"/>
      <c r="H819" s="25"/>
      <c r="I819" s="25"/>
      <c r="J819" s="25"/>
    </row>
    <row r="820" spans="4:10" x14ac:dyDescent="0.2">
      <c r="D820" s="25"/>
      <c r="E820" s="25"/>
      <c r="F820" s="25"/>
      <c r="G820" s="25"/>
      <c r="H820" s="25"/>
      <c r="I820" s="25"/>
      <c r="J820" s="25"/>
    </row>
    <row r="821" spans="4:10" x14ac:dyDescent="0.2">
      <c r="D821" s="25"/>
      <c r="E821" s="25"/>
      <c r="F821" s="25"/>
      <c r="G821" s="25"/>
      <c r="H821" s="25"/>
      <c r="I821" s="25"/>
      <c r="J821" s="25"/>
    </row>
    <row r="822" spans="4:10" x14ac:dyDescent="0.2">
      <c r="D822" s="25"/>
      <c r="E822" s="25"/>
      <c r="F822" s="25"/>
      <c r="G822" s="25"/>
      <c r="H822" s="25"/>
      <c r="I822" s="25"/>
      <c r="J822" s="25"/>
    </row>
    <row r="823" spans="4:10" x14ac:dyDescent="0.2">
      <c r="D823" s="25"/>
      <c r="E823" s="25"/>
      <c r="F823" s="25"/>
      <c r="G823" s="25"/>
      <c r="H823" s="25"/>
      <c r="I823" s="25"/>
      <c r="J823" s="25"/>
    </row>
    <row r="824" spans="4:10" x14ac:dyDescent="0.2">
      <c r="D824" s="25"/>
      <c r="E824" s="25"/>
      <c r="F824" s="25"/>
      <c r="G824" s="25"/>
      <c r="H824" s="25"/>
      <c r="I824" s="25"/>
      <c r="J824" s="25"/>
    </row>
    <row r="825" spans="4:10" x14ac:dyDescent="0.2">
      <c r="D825" s="25"/>
      <c r="E825" s="25"/>
      <c r="F825" s="25"/>
      <c r="G825" s="25"/>
      <c r="H825" s="25"/>
      <c r="I825" s="25"/>
      <c r="J825" s="25"/>
    </row>
    <row r="826" spans="4:10" x14ac:dyDescent="0.2">
      <c r="D826" s="25"/>
      <c r="E826" s="25"/>
      <c r="F826" s="25"/>
      <c r="G826" s="25"/>
      <c r="H826" s="25"/>
      <c r="I826" s="25"/>
      <c r="J826" s="25"/>
    </row>
    <row r="827" spans="4:10" x14ac:dyDescent="0.2">
      <c r="D827" s="25"/>
      <c r="E827" s="25"/>
      <c r="F827" s="25"/>
      <c r="G827" s="25"/>
      <c r="H827" s="25"/>
      <c r="I827" s="25"/>
      <c r="J827" s="25"/>
    </row>
    <row r="828" spans="4:10" x14ac:dyDescent="0.2">
      <c r="D828" s="25"/>
      <c r="E828" s="25"/>
      <c r="F828" s="25"/>
      <c r="G828" s="25"/>
      <c r="H828" s="25"/>
      <c r="I828" s="25"/>
      <c r="J828" s="25"/>
    </row>
    <row r="829" spans="4:10" x14ac:dyDescent="0.2">
      <c r="D829" s="25"/>
      <c r="E829" s="25"/>
      <c r="F829" s="25"/>
      <c r="G829" s="25"/>
      <c r="H829" s="25"/>
      <c r="I829" s="25"/>
      <c r="J829" s="25"/>
    </row>
    <row r="830" spans="4:10" x14ac:dyDescent="0.2">
      <c r="D830" s="25"/>
      <c r="E830" s="25"/>
      <c r="F830" s="25"/>
      <c r="G830" s="25"/>
      <c r="H830" s="25"/>
      <c r="I830" s="25"/>
      <c r="J830" s="25"/>
    </row>
    <row r="831" spans="4:10" x14ac:dyDescent="0.2">
      <c r="D831" s="25"/>
      <c r="E831" s="25"/>
      <c r="F831" s="25"/>
      <c r="G831" s="25"/>
      <c r="H831" s="25"/>
      <c r="I831" s="25"/>
      <c r="J831" s="25"/>
    </row>
    <row r="832" spans="4:10" x14ac:dyDescent="0.2">
      <c r="D832" s="25"/>
      <c r="E832" s="25"/>
      <c r="F832" s="25"/>
      <c r="G832" s="25"/>
      <c r="H832" s="25"/>
      <c r="I832" s="25"/>
      <c r="J832" s="25"/>
    </row>
    <row r="833" spans="4:10" x14ac:dyDescent="0.2">
      <c r="D833" s="25"/>
      <c r="E833" s="25"/>
      <c r="F833" s="25"/>
      <c r="G833" s="25"/>
      <c r="H833" s="25"/>
      <c r="I833" s="25"/>
      <c r="J833" s="25"/>
    </row>
    <row r="834" spans="4:10" x14ac:dyDescent="0.2">
      <c r="D834" s="25"/>
      <c r="E834" s="25"/>
      <c r="F834" s="25"/>
      <c r="G834" s="25"/>
      <c r="H834" s="25"/>
      <c r="I834" s="25"/>
      <c r="J834" s="25"/>
    </row>
    <row r="835" spans="4:10" x14ac:dyDescent="0.2">
      <c r="D835" s="25"/>
      <c r="E835" s="25"/>
      <c r="F835" s="25"/>
      <c r="G835" s="25"/>
      <c r="H835" s="25"/>
      <c r="I835" s="25"/>
      <c r="J835" s="25"/>
    </row>
    <row r="836" spans="4:10" x14ac:dyDescent="0.2">
      <c r="D836" s="25"/>
      <c r="E836" s="25"/>
      <c r="F836" s="25"/>
      <c r="G836" s="25"/>
      <c r="H836" s="25"/>
      <c r="I836" s="25"/>
      <c r="J836" s="25"/>
    </row>
    <row r="837" spans="4:10" x14ac:dyDescent="0.2">
      <c r="D837" s="25"/>
      <c r="E837" s="25"/>
      <c r="F837" s="25"/>
      <c r="G837" s="25"/>
      <c r="H837" s="25"/>
      <c r="I837" s="25"/>
      <c r="J837" s="25"/>
    </row>
    <row r="838" spans="4:10" x14ac:dyDescent="0.2">
      <c r="D838" s="25"/>
      <c r="E838" s="25"/>
      <c r="F838" s="25"/>
      <c r="G838" s="25"/>
      <c r="H838" s="25"/>
      <c r="I838" s="25"/>
      <c r="J838" s="25"/>
    </row>
    <row r="839" spans="4:10" x14ac:dyDescent="0.2">
      <c r="D839" s="25"/>
      <c r="E839" s="25"/>
      <c r="F839" s="25"/>
      <c r="G839" s="25"/>
      <c r="H839" s="25"/>
      <c r="I839" s="25"/>
      <c r="J839" s="25"/>
    </row>
    <row r="840" spans="4:10" x14ac:dyDescent="0.2">
      <c r="D840" s="25"/>
      <c r="E840" s="25"/>
      <c r="F840" s="25"/>
      <c r="G840" s="25"/>
      <c r="H840" s="25"/>
      <c r="I840" s="25"/>
      <c r="J840" s="25"/>
    </row>
    <row r="841" spans="4:10" x14ac:dyDescent="0.2">
      <c r="D841" s="25"/>
      <c r="E841" s="25"/>
      <c r="F841" s="25"/>
      <c r="G841" s="25"/>
      <c r="H841" s="25"/>
      <c r="I841" s="25"/>
      <c r="J841" s="25"/>
    </row>
    <row r="842" spans="4:10" x14ac:dyDescent="0.2">
      <c r="D842" s="25"/>
      <c r="E842" s="25"/>
      <c r="F842" s="25"/>
      <c r="G842" s="25"/>
      <c r="H842" s="25"/>
      <c r="I842" s="25"/>
      <c r="J842" s="25"/>
    </row>
    <row r="843" spans="4:10" x14ac:dyDescent="0.2">
      <c r="D843" s="25"/>
      <c r="E843" s="25"/>
      <c r="F843" s="25"/>
      <c r="G843" s="25"/>
      <c r="H843" s="25"/>
      <c r="I843" s="25"/>
      <c r="J843" s="25"/>
    </row>
    <row r="844" spans="4:10" x14ac:dyDescent="0.2">
      <c r="D844" s="25"/>
      <c r="E844" s="25"/>
      <c r="F844" s="25"/>
      <c r="G844" s="25"/>
      <c r="H844" s="25"/>
      <c r="I844" s="25"/>
      <c r="J844" s="25"/>
    </row>
    <row r="845" spans="4:10" x14ac:dyDescent="0.2">
      <c r="D845" s="25"/>
      <c r="E845" s="25"/>
      <c r="F845" s="25"/>
      <c r="G845" s="25"/>
      <c r="H845" s="25"/>
      <c r="I845" s="25"/>
      <c r="J845" s="25"/>
    </row>
    <row r="846" spans="4:10" x14ac:dyDescent="0.2">
      <c r="D846" s="25"/>
      <c r="E846" s="25"/>
      <c r="F846" s="25"/>
      <c r="G846" s="25"/>
      <c r="H846" s="25"/>
      <c r="I846" s="25"/>
      <c r="J846" s="25"/>
    </row>
    <row r="847" spans="4:10" x14ac:dyDescent="0.2">
      <c r="D847" s="25"/>
      <c r="E847" s="25"/>
      <c r="F847" s="25"/>
      <c r="G847" s="25"/>
      <c r="H847" s="25"/>
      <c r="I847" s="25"/>
      <c r="J847" s="25"/>
    </row>
    <row r="848" spans="4:10" x14ac:dyDescent="0.2">
      <c r="D848" s="25"/>
      <c r="E848" s="25"/>
      <c r="F848" s="25"/>
      <c r="G848" s="25"/>
      <c r="H848" s="25"/>
      <c r="I848" s="25"/>
      <c r="J848" s="25"/>
    </row>
    <row r="849" spans="4:10" x14ac:dyDescent="0.2">
      <c r="D849" s="25"/>
      <c r="E849" s="25"/>
      <c r="F849" s="25"/>
      <c r="G849" s="25"/>
      <c r="H849" s="25"/>
      <c r="I849" s="25"/>
      <c r="J849" s="25"/>
    </row>
    <row r="850" spans="4:10" x14ac:dyDescent="0.2">
      <c r="D850" s="25"/>
      <c r="E850" s="25"/>
      <c r="F850" s="25"/>
      <c r="G850" s="25"/>
      <c r="H850" s="25"/>
      <c r="I850" s="25"/>
      <c r="J850" s="25"/>
    </row>
    <row r="851" spans="4:10" x14ac:dyDescent="0.2">
      <c r="D851" s="25"/>
      <c r="E851" s="25"/>
      <c r="F851" s="25"/>
      <c r="G851" s="25"/>
      <c r="H851" s="25"/>
      <c r="I851" s="25"/>
      <c r="J851" s="25"/>
    </row>
    <row r="852" spans="4:10" x14ac:dyDescent="0.2">
      <c r="D852" s="25"/>
      <c r="E852" s="25"/>
      <c r="F852" s="25"/>
      <c r="G852" s="25"/>
      <c r="H852" s="25"/>
      <c r="I852" s="25"/>
      <c r="J852" s="25"/>
    </row>
    <row r="853" spans="4:10" x14ac:dyDescent="0.2">
      <c r="D853" s="25"/>
      <c r="E853" s="25"/>
      <c r="F853" s="25"/>
      <c r="G853" s="25"/>
      <c r="H853" s="25"/>
      <c r="I853" s="25"/>
      <c r="J853" s="25"/>
    </row>
    <row r="854" spans="4:10" x14ac:dyDescent="0.2">
      <c r="D854" s="25"/>
      <c r="E854" s="25"/>
      <c r="F854" s="25"/>
      <c r="G854" s="25"/>
      <c r="H854" s="25"/>
      <c r="I854" s="25"/>
      <c r="J854" s="25"/>
    </row>
    <row r="855" spans="4:10" x14ac:dyDescent="0.2">
      <c r="D855" s="25"/>
      <c r="E855" s="25"/>
      <c r="F855" s="25"/>
      <c r="G855" s="25"/>
      <c r="H855" s="25"/>
      <c r="I855" s="25"/>
      <c r="J855" s="25"/>
    </row>
    <row r="856" spans="4:10" x14ac:dyDescent="0.2">
      <c r="D856" s="25"/>
      <c r="E856" s="25"/>
      <c r="F856" s="25"/>
      <c r="G856" s="25"/>
      <c r="H856" s="25"/>
      <c r="I856" s="25"/>
      <c r="J856" s="25"/>
    </row>
    <row r="857" spans="4:10" x14ac:dyDescent="0.2">
      <c r="D857" s="25"/>
      <c r="E857" s="25"/>
      <c r="F857" s="25"/>
      <c r="G857" s="25"/>
      <c r="H857" s="25"/>
      <c r="I857" s="25"/>
      <c r="J857" s="25"/>
    </row>
    <row r="858" spans="4:10" x14ac:dyDescent="0.2">
      <c r="D858" s="25"/>
      <c r="E858" s="25"/>
      <c r="F858" s="25"/>
      <c r="G858" s="25"/>
      <c r="H858" s="25"/>
      <c r="I858" s="25"/>
      <c r="J858" s="25"/>
    </row>
    <row r="859" spans="4:10" x14ac:dyDescent="0.2">
      <c r="D859" s="25"/>
      <c r="E859" s="25"/>
      <c r="F859" s="25"/>
      <c r="G859" s="25"/>
      <c r="H859" s="25"/>
      <c r="I859" s="25"/>
      <c r="J859" s="25"/>
    </row>
    <row r="860" spans="4:10" x14ac:dyDescent="0.2">
      <c r="D860" s="25"/>
      <c r="E860" s="25"/>
      <c r="F860" s="25"/>
      <c r="G860" s="25"/>
      <c r="H860" s="25"/>
      <c r="I860" s="25"/>
      <c r="J860" s="25"/>
    </row>
    <row r="861" spans="4:10" x14ac:dyDescent="0.2">
      <c r="D861" s="25"/>
      <c r="E861" s="25"/>
      <c r="F861" s="25"/>
      <c r="G861" s="25"/>
      <c r="H861" s="25"/>
      <c r="I861" s="25"/>
      <c r="J861" s="25"/>
    </row>
    <row r="862" spans="4:10" x14ac:dyDescent="0.2">
      <c r="D862" s="25"/>
      <c r="E862" s="25"/>
      <c r="F862" s="25"/>
      <c r="G862" s="25"/>
      <c r="H862" s="25"/>
      <c r="I862" s="25"/>
      <c r="J862" s="25"/>
    </row>
    <row r="863" spans="4:10" x14ac:dyDescent="0.2">
      <c r="D863" s="25"/>
      <c r="E863" s="25"/>
      <c r="F863" s="25"/>
      <c r="G863" s="25"/>
      <c r="H863" s="25"/>
      <c r="I863" s="25"/>
      <c r="J863" s="25"/>
    </row>
    <row r="864" spans="4:10" x14ac:dyDescent="0.2">
      <c r="D864" s="25"/>
      <c r="E864" s="25"/>
      <c r="F864" s="25"/>
      <c r="G864" s="25"/>
      <c r="H864" s="25"/>
      <c r="I864" s="25"/>
      <c r="J864" s="25"/>
    </row>
    <row r="865" spans="4:10" x14ac:dyDescent="0.2">
      <c r="D865" s="25"/>
      <c r="E865" s="25"/>
      <c r="F865" s="25"/>
      <c r="G865" s="25"/>
      <c r="H865" s="25"/>
      <c r="I865" s="25"/>
      <c r="J865" s="25"/>
    </row>
    <row r="866" spans="4:10" x14ac:dyDescent="0.2">
      <c r="D866" s="25"/>
      <c r="E866" s="25"/>
      <c r="F866" s="25"/>
      <c r="G866" s="25"/>
      <c r="H866" s="25"/>
      <c r="I866" s="25"/>
      <c r="J866" s="25"/>
    </row>
    <row r="867" spans="4:10" x14ac:dyDescent="0.2">
      <c r="D867" s="25"/>
      <c r="E867" s="25"/>
      <c r="F867" s="25"/>
      <c r="G867" s="25"/>
      <c r="H867" s="25"/>
      <c r="I867" s="25"/>
      <c r="J867" s="25"/>
    </row>
    <row r="868" spans="4:10" x14ac:dyDescent="0.2">
      <c r="D868" s="25"/>
      <c r="E868" s="25"/>
      <c r="F868" s="25"/>
      <c r="G868" s="25"/>
      <c r="H868" s="25"/>
      <c r="I868" s="25"/>
      <c r="J868" s="25"/>
    </row>
    <row r="869" spans="4:10" x14ac:dyDescent="0.2">
      <c r="D869" s="25"/>
      <c r="E869" s="25"/>
      <c r="F869" s="25"/>
      <c r="G869" s="25"/>
      <c r="H869" s="25"/>
      <c r="I869" s="25"/>
      <c r="J869" s="25"/>
    </row>
    <row r="870" spans="4:10" x14ac:dyDescent="0.2">
      <c r="D870" s="25"/>
      <c r="E870" s="25"/>
      <c r="F870" s="25"/>
      <c r="G870" s="25"/>
      <c r="H870" s="25"/>
      <c r="I870" s="25"/>
      <c r="J870" s="25"/>
    </row>
    <row r="871" spans="4:10" x14ac:dyDescent="0.2">
      <c r="D871" s="25"/>
      <c r="E871" s="25"/>
      <c r="F871" s="25"/>
      <c r="G871" s="25"/>
      <c r="H871" s="25"/>
      <c r="I871" s="25"/>
      <c r="J871" s="25"/>
    </row>
    <row r="872" spans="4:10" x14ac:dyDescent="0.2">
      <c r="D872" s="25"/>
      <c r="E872" s="25"/>
      <c r="F872" s="25"/>
      <c r="G872" s="25"/>
      <c r="H872" s="25"/>
      <c r="I872" s="25"/>
      <c r="J872" s="25"/>
    </row>
    <row r="873" spans="4:10" x14ac:dyDescent="0.2">
      <c r="D873" s="25"/>
      <c r="E873" s="25"/>
      <c r="F873" s="25"/>
      <c r="G873" s="25"/>
      <c r="H873" s="25"/>
      <c r="I873" s="25"/>
      <c r="J873" s="25"/>
    </row>
    <row r="874" spans="4:10" x14ac:dyDescent="0.2">
      <c r="D874" s="25"/>
      <c r="E874" s="25"/>
      <c r="F874" s="25"/>
      <c r="G874" s="25"/>
      <c r="H874" s="25"/>
      <c r="I874" s="25"/>
      <c r="J874" s="25"/>
    </row>
    <row r="875" spans="4:10" x14ac:dyDescent="0.2">
      <c r="D875" s="25"/>
      <c r="E875" s="25"/>
      <c r="F875" s="25"/>
      <c r="G875" s="25"/>
      <c r="H875" s="25"/>
      <c r="I875" s="25"/>
      <c r="J875" s="25"/>
    </row>
    <row r="876" spans="4:10" x14ac:dyDescent="0.2">
      <c r="D876" s="25"/>
      <c r="E876" s="25"/>
      <c r="F876" s="25"/>
      <c r="G876" s="25"/>
      <c r="H876" s="25"/>
      <c r="I876" s="25"/>
      <c r="J876" s="25"/>
    </row>
    <row r="877" spans="4:10" x14ac:dyDescent="0.2">
      <c r="D877" s="25"/>
      <c r="E877" s="25"/>
      <c r="F877" s="25"/>
      <c r="G877" s="25"/>
      <c r="H877" s="25"/>
      <c r="I877" s="25"/>
      <c r="J877" s="25"/>
    </row>
    <row r="878" spans="4:10" x14ac:dyDescent="0.2">
      <c r="D878" s="25"/>
      <c r="E878" s="25"/>
      <c r="F878" s="25"/>
      <c r="G878" s="25"/>
      <c r="H878" s="25"/>
      <c r="I878" s="25"/>
      <c r="J878" s="25"/>
    </row>
    <row r="879" spans="4:10" x14ac:dyDescent="0.2">
      <c r="D879" s="25"/>
      <c r="E879" s="25"/>
      <c r="F879" s="25"/>
      <c r="G879" s="25"/>
      <c r="H879" s="25"/>
      <c r="I879" s="25"/>
      <c r="J879" s="25"/>
    </row>
    <row r="880" spans="4:10" x14ac:dyDescent="0.2">
      <c r="D880" s="25"/>
      <c r="E880" s="25"/>
      <c r="F880" s="25"/>
      <c r="G880" s="25"/>
      <c r="H880" s="25"/>
      <c r="I880" s="25"/>
      <c r="J880" s="25"/>
    </row>
    <row r="881" spans="4:10" x14ac:dyDescent="0.2">
      <c r="D881" s="25"/>
      <c r="E881" s="25"/>
      <c r="F881" s="25"/>
      <c r="G881" s="25"/>
      <c r="H881" s="25"/>
      <c r="I881" s="25"/>
      <c r="J881" s="25"/>
    </row>
    <row r="882" spans="4:10" x14ac:dyDescent="0.2">
      <c r="D882" s="25"/>
      <c r="E882" s="25"/>
      <c r="F882" s="25"/>
      <c r="G882" s="25"/>
      <c r="H882" s="25"/>
      <c r="I882" s="25"/>
      <c r="J882" s="25"/>
    </row>
    <row r="883" spans="4:10" x14ac:dyDescent="0.2">
      <c r="D883" s="25"/>
      <c r="E883" s="25"/>
      <c r="F883" s="25"/>
      <c r="G883" s="25"/>
      <c r="H883" s="25"/>
      <c r="I883" s="25"/>
      <c r="J883" s="25"/>
    </row>
    <row r="884" spans="4:10" x14ac:dyDescent="0.2">
      <c r="D884" s="25"/>
      <c r="E884" s="25"/>
      <c r="F884" s="25"/>
      <c r="G884" s="25"/>
      <c r="H884" s="25"/>
      <c r="I884" s="25"/>
      <c r="J884" s="25"/>
    </row>
    <row r="885" spans="4:10" x14ac:dyDescent="0.2">
      <c r="D885" s="25"/>
      <c r="E885" s="25"/>
      <c r="F885" s="25"/>
      <c r="G885" s="25"/>
      <c r="H885" s="25"/>
      <c r="I885" s="25"/>
      <c r="J885" s="25"/>
    </row>
    <row r="886" spans="4:10" x14ac:dyDescent="0.2">
      <c r="D886" s="25"/>
      <c r="E886" s="25"/>
      <c r="F886" s="25"/>
      <c r="G886" s="25"/>
      <c r="H886" s="25"/>
      <c r="I886" s="25"/>
      <c r="J886" s="25"/>
    </row>
    <row r="887" spans="4:10" x14ac:dyDescent="0.2">
      <c r="D887" s="25"/>
      <c r="E887" s="25"/>
      <c r="F887" s="25"/>
      <c r="G887" s="25"/>
      <c r="H887" s="25"/>
      <c r="I887" s="25"/>
      <c r="J887" s="25"/>
    </row>
    <row r="888" spans="4:10" x14ac:dyDescent="0.2">
      <c r="D888" s="25"/>
      <c r="E888" s="25"/>
      <c r="F888" s="25"/>
      <c r="G888" s="25"/>
      <c r="H888" s="25"/>
      <c r="I888" s="25"/>
      <c r="J888" s="25"/>
    </row>
    <row r="889" spans="4:10" x14ac:dyDescent="0.2">
      <c r="D889" s="25"/>
      <c r="E889" s="25"/>
      <c r="F889" s="25"/>
      <c r="G889" s="25"/>
      <c r="H889" s="25"/>
      <c r="I889" s="25"/>
      <c r="J889" s="25"/>
    </row>
    <row r="890" spans="4:10" x14ac:dyDescent="0.2">
      <c r="D890" s="25"/>
      <c r="E890" s="25"/>
      <c r="F890" s="25"/>
      <c r="G890" s="25"/>
      <c r="H890" s="25"/>
      <c r="I890" s="25"/>
      <c r="J890" s="25"/>
    </row>
    <row r="891" spans="4:10" x14ac:dyDescent="0.2">
      <c r="D891" s="25"/>
      <c r="E891" s="25"/>
      <c r="F891" s="25"/>
      <c r="G891" s="25"/>
      <c r="H891" s="25"/>
      <c r="I891" s="25"/>
      <c r="J891" s="25"/>
    </row>
    <row r="892" spans="4:10" x14ac:dyDescent="0.2">
      <c r="D892" s="25"/>
      <c r="E892" s="25"/>
      <c r="F892" s="25"/>
      <c r="G892" s="25"/>
      <c r="H892" s="25"/>
      <c r="I892" s="25"/>
      <c r="J892" s="25"/>
    </row>
    <row r="893" spans="4:10" x14ac:dyDescent="0.2">
      <c r="D893" s="25"/>
      <c r="E893" s="25"/>
      <c r="F893" s="25"/>
      <c r="G893" s="25"/>
      <c r="H893" s="25"/>
      <c r="I893" s="25"/>
      <c r="J893" s="25"/>
    </row>
    <row r="894" spans="4:10" x14ac:dyDescent="0.2">
      <c r="D894" s="25"/>
      <c r="E894" s="25"/>
      <c r="F894" s="25"/>
      <c r="G894" s="25"/>
      <c r="H894" s="25"/>
      <c r="I894" s="25"/>
      <c r="J894" s="25"/>
    </row>
    <row r="895" spans="4:10" x14ac:dyDescent="0.2">
      <c r="D895" s="25"/>
      <c r="E895" s="25"/>
      <c r="F895" s="25"/>
      <c r="G895" s="25"/>
      <c r="H895" s="25"/>
      <c r="I895" s="25"/>
      <c r="J895" s="25"/>
    </row>
    <row r="896" spans="4:10" x14ac:dyDescent="0.2">
      <c r="D896" s="25"/>
      <c r="E896" s="25"/>
      <c r="F896" s="25"/>
      <c r="G896" s="25"/>
      <c r="H896" s="25"/>
      <c r="I896" s="25"/>
      <c r="J896" s="25"/>
    </row>
    <row r="897" spans="4:10" x14ac:dyDescent="0.2">
      <c r="D897" s="25"/>
      <c r="E897" s="25"/>
      <c r="F897" s="25"/>
      <c r="G897" s="25"/>
      <c r="H897" s="25"/>
      <c r="I897" s="25"/>
      <c r="J897" s="25"/>
    </row>
    <row r="898" spans="4:10" x14ac:dyDescent="0.2">
      <c r="D898" s="25"/>
      <c r="E898" s="25"/>
      <c r="F898" s="25"/>
      <c r="G898" s="25"/>
      <c r="H898" s="25"/>
      <c r="I898" s="25"/>
      <c r="J898" s="25"/>
    </row>
    <row r="899" spans="4:10" x14ac:dyDescent="0.2">
      <c r="D899" s="25"/>
      <c r="E899" s="25"/>
      <c r="F899" s="25"/>
      <c r="G899" s="25"/>
      <c r="H899" s="25"/>
      <c r="I899" s="25"/>
      <c r="J899" s="25"/>
    </row>
    <row r="900" spans="4:10" x14ac:dyDescent="0.2">
      <c r="D900" s="25"/>
      <c r="E900" s="25"/>
      <c r="F900" s="25"/>
      <c r="G900" s="25"/>
      <c r="H900" s="25"/>
      <c r="I900" s="25"/>
      <c r="J900" s="25"/>
    </row>
    <row r="901" spans="4:10" x14ac:dyDescent="0.2">
      <c r="D901" s="25"/>
      <c r="E901" s="25"/>
      <c r="F901" s="25"/>
      <c r="G901" s="25"/>
      <c r="H901" s="25"/>
      <c r="I901" s="25"/>
      <c r="J901" s="25"/>
    </row>
    <row r="902" spans="4:10" x14ac:dyDescent="0.2">
      <c r="D902" s="25"/>
      <c r="E902" s="25"/>
      <c r="F902" s="25"/>
      <c r="G902" s="25"/>
      <c r="H902" s="25"/>
      <c r="I902" s="25"/>
      <c r="J902" s="25"/>
    </row>
    <row r="903" spans="4:10" x14ac:dyDescent="0.2">
      <c r="D903" s="25"/>
      <c r="E903" s="25"/>
      <c r="F903" s="25"/>
      <c r="G903" s="25"/>
      <c r="H903" s="25"/>
      <c r="I903" s="25"/>
      <c r="J903" s="25"/>
    </row>
    <row r="904" spans="4:10" x14ac:dyDescent="0.2">
      <c r="D904" s="25"/>
      <c r="E904" s="25"/>
      <c r="F904" s="25"/>
      <c r="G904" s="25"/>
      <c r="H904" s="25"/>
      <c r="I904" s="25"/>
      <c r="J904" s="25"/>
    </row>
    <row r="905" spans="4:10" x14ac:dyDescent="0.2">
      <c r="D905" s="25"/>
      <c r="E905" s="25"/>
      <c r="F905" s="25"/>
      <c r="G905" s="25"/>
      <c r="H905" s="25"/>
      <c r="I905" s="25"/>
      <c r="J905" s="25"/>
    </row>
    <row r="906" spans="4:10" x14ac:dyDescent="0.2">
      <c r="D906" s="25"/>
      <c r="E906" s="25"/>
      <c r="F906" s="25"/>
      <c r="G906" s="25"/>
      <c r="H906" s="25"/>
      <c r="I906" s="25"/>
      <c r="J906" s="25"/>
    </row>
    <row r="907" spans="4:10" x14ac:dyDescent="0.2">
      <c r="D907" s="25"/>
      <c r="E907" s="25"/>
      <c r="F907" s="25"/>
      <c r="G907" s="25"/>
      <c r="H907" s="25"/>
      <c r="I907" s="25"/>
      <c r="J907" s="25"/>
    </row>
    <row r="908" spans="4:10" x14ac:dyDescent="0.2">
      <c r="D908" s="25"/>
      <c r="E908" s="25"/>
      <c r="F908" s="25"/>
      <c r="G908" s="25"/>
      <c r="H908" s="25"/>
      <c r="I908" s="25"/>
      <c r="J908" s="25"/>
    </row>
    <row r="909" spans="4:10" x14ac:dyDescent="0.2">
      <c r="D909" s="25"/>
      <c r="E909" s="25"/>
      <c r="F909" s="25"/>
      <c r="G909" s="25"/>
      <c r="H909" s="25"/>
      <c r="I909" s="25"/>
      <c r="J909" s="25"/>
    </row>
    <row r="910" spans="4:10" x14ac:dyDescent="0.2">
      <c r="D910" s="25"/>
      <c r="E910" s="25"/>
      <c r="F910" s="25"/>
      <c r="G910" s="25"/>
      <c r="H910" s="25"/>
      <c r="I910" s="25"/>
      <c r="J910" s="25"/>
    </row>
    <row r="911" spans="4:10" x14ac:dyDescent="0.2">
      <c r="D911" s="25"/>
      <c r="E911" s="25"/>
      <c r="F911" s="25"/>
      <c r="G911" s="25"/>
      <c r="H911" s="25"/>
      <c r="I911" s="25"/>
      <c r="J911" s="25"/>
    </row>
    <row r="912" spans="4:10" x14ac:dyDescent="0.2">
      <c r="D912" s="25"/>
      <c r="E912" s="25"/>
      <c r="F912" s="25"/>
      <c r="G912" s="25"/>
      <c r="H912" s="25"/>
      <c r="I912" s="25"/>
      <c r="J912" s="25"/>
    </row>
    <row r="913" spans="4:10" x14ac:dyDescent="0.2">
      <c r="D913" s="25"/>
      <c r="E913" s="25"/>
      <c r="F913" s="25"/>
      <c r="G913" s="25"/>
      <c r="H913" s="25"/>
      <c r="I913" s="25"/>
      <c r="J913" s="25"/>
    </row>
    <row r="914" spans="4:10" x14ac:dyDescent="0.2">
      <c r="D914" s="25"/>
      <c r="E914" s="25"/>
      <c r="F914" s="25"/>
      <c r="G914" s="25"/>
      <c r="H914" s="25"/>
      <c r="I914" s="25"/>
      <c r="J914" s="25"/>
    </row>
    <row r="915" spans="4:10" x14ac:dyDescent="0.2">
      <c r="D915" s="25"/>
      <c r="E915" s="25"/>
      <c r="F915" s="25"/>
      <c r="G915" s="25"/>
      <c r="H915" s="25"/>
      <c r="I915" s="25"/>
      <c r="J915" s="25"/>
    </row>
    <row r="916" spans="4:10" x14ac:dyDescent="0.2">
      <c r="D916" s="25"/>
      <c r="E916" s="25"/>
      <c r="F916" s="25"/>
      <c r="G916" s="25"/>
      <c r="H916" s="25"/>
      <c r="I916" s="25"/>
      <c r="J916" s="25"/>
    </row>
    <row r="917" spans="4:10" x14ac:dyDescent="0.2">
      <c r="D917" s="25"/>
      <c r="E917" s="25"/>
      <c r="F917" s="25"/>
      <c r="G917" s="25"/>
      <c r="H917" s="25"/>
      <c r="I917" s="25"/>
      <c r="J917" s="25"/>
    </row>
    <row r="918" spans="4:10" x14ac:dyDescent="0.2">
      <c r="D918" s="25"/>
      <c r="E918" s="25"/>
      <c r="F918" s="25"/>
      <c r="G918" s="25"/>
      <c r="H918" s="25"/>
      <c r="I918" s="25"/>
      <c r="J918" s="25"/>
    </row>
    <row r="919" spans="4:10" x14ac:dyDescent="0.2">
      <c r="D919" s="25"/>
      <c r="E919" s="25"/>
      <c r="F919" s="25"/>
      <c r="G919" s="25"/>
      <c r="H919" s="25"/>
      <c r="I919" s="25"/>
      <c r="J919" s="25"/>
    </row>
    <row r="920" spans="4:10" x14ac:dyDescent="0.2">
      <c r="D920" s="25"/>
      <c r="E920" s="25"/>
      <c r="F920" s="25"/>
      <c r="G920" s="25"/>
      <c r="H920" s="25"/>
      <c r="I920" s="25"/>
      <c r="J920" s="25"/>
    </row>
    <row r="921" spans="4:10" x14ac:dyDescent="0.2">
      <c r="D921" s="25"/>
      <c r="E921" s="25"/>
      <c r="F921" s="25"/>
      <c r="G921" s="25"/>
      <c r="H921" s="25"/>
      <c r="I921" s="25"/>
      <c r="J921" s="25"/>
    </row>
    <row r="922" spans="4:10" x14ac:dyDescent="0.2">
      <c r="D922" s="25"/>
      <c r="E922" s="25"/>
      <c r="F922" s="25"/>
      <c r="G922" s="25"/>
      <c r="H922" s="25"/>
      <c r="I922" s="25"/>
      <c r="J922" s="25"/>
    </row>
    <row r="923" spans="4:10" x14ac:dyDescent="0.2">
      <c r="D923" s="25"/>
      <c r="E923" s="25"/>
      <c r="F923" s="25"/>
      <c r="G923" s="25"/>
      <c r="H923" s="25"/>
      <c r="I923" s="25"/>
      <c r="J923" s="25"/>
    </row>
    <row r="924" spans="4:10" x14ac:dyDescent="0.2">
      <c r="D924" s="25"/>
      <c r="E924" s="25"/>
      <c r="F924" s="25"/>
      <c r="G924" s="25"/>
      <c r="H924" s="25"/>
      <c r="I924" s="25"/>
      <c r="J924" s="25"/>
    </row>
    <row r="925" spans="4:10" x14ac:dyDescent="0.2">
      <c r="D925" s="25"/>
      <c r="E925" s="25"/>
      <c r="F925" s="25"/>
      <c r="G925" s="25"/>
      <c r="H925" s="25"/>
      <c r="I925" s="25"/>
      <c r="J925" s="25"/>
    </row>
    <row r="926" spans="4:10" x14ac:dyDescent="0.2">
      <c r="D926" s="25"/>
      <c r="E926" s="25"/>
      <c r="F926" s="25"/>
      <c r="G926" s="25"/>
      <c r="H926" s="25"/>
      <c r="I926" s="25"/>
      <c r="J926" s="25"/>
    </row>
    <row r="927" spans="4:10" x14ac:dyDescent="0.2">
      <c r="D927" s="25"/>
      <c r="E927" s="25"/>
      <c r="F927" s="25"/>
      <c r="G927" s="25"/>
      <c r="H927" s="25"/>
      <c r="I927" s="25"/>
      <c r="J927" s="25"/>
    </row>
    <row r="928" spans="4:10" x14ac:dyDescent="0.2">
      <c r="D928" s="25"/>
      <c r="E928" s="25"/>
      <c r="F928" s="25"/>
      <c r="G928" s="25"/>
      <c r="H928" s="25"/>
      <c r="I928" s="25"/>
      <c r="J928" s="25"/>
    </row>
    <row r="929" spans="4:10" x14ac:dyDescent="0.2">
      <c r="D929" s="25"/>
      <c r="E929" s="25"/>
      <c r="F929" s="25"/>
      <c r="G929" s="25"/>
      <c r="H929" s="25"/>
      <c r="I929" s="25"/>
      <c r="J929" s="25"/>
    </row>
    <row r="930" spans="4:10" x14ac:dyDescent="0.2">
      <c r="D930" s="25"/>
      <c r="E930" s="25"/>
      <c r="F930" s="25"/>
      <c r="G930" s="25"/>
      <c r="H930" s="25"/>
      <c r="I930" s="25"/>
      <c r="J930" s="25"/>
    </row>
    <row r="931" spans="4:10" x14ac:dyDescent="0.2">
      <c r="D931" s="25"/>
      <c r="E931" s="25"/>
      <c r="F931" s="25"/>
      <c r="G931" s="25"/>
      <c r="H931" s="25"/>
      <c r="I931" s="25"/>
      <c r="J931" s="25"/>
    </row>
    <row r="932" spans="4:10" x14ac:dyDescent="0.2">
      <c r="D932" s="25"/>
      <c r="E932" s="25"/>
      <c r="F932" s="25"/>
      <c r="G932" s="25"/>
      <c r="H932" s="25"/>
      <c r="I932" s="25"/>
      <c r="J932" s="25"/>
    </row>
    <row r="933" spans="4:10" x14ac:dyDescent="0.2">
      <c r="D933" s="25"/>
      <c r="E933" s="25"/>
      <c r="F933" s="25"/>
      <c r="G933" s="25"/>
      <c r="H933" s="25"/>
      <c r="I933" s="25"/>
      <c r="J933" s="25"/>
    </row>
    <row r="934" spans="4:10" x14ac:dyDescent="0.2">
      <c r="D934" s="25"/>
      <c r="E934" s="25"/>
      <c r="F934" s="25"/>
      <c r="G934" s="25"/>
      <c r="H934" s="25"/>
      <c r="I934" s="25"/>
      <c r="J934" s="25"/>
    </row>
    <row r="935" spans="4:10" x14ac:dyDescent="0.2">
      <c r="D935" s="25"/>
      <c r="E935" s="25"/>
      <c r="F935" s="25"/>
      <c r="G935" s="25"/>
      <c r="H935" s="25"/>
      <c r="I935" s="25"/>
      <c r="J935" s="25"/>
    </row>
    <row r="936" spans="4:10" x14ac:dyDescent="0.2">
      <c r="D936" s="25"/>
      <c r="E936" s="25"/>
      <c r="F936" s="25"/>
      <c r="G936" s="25"/>
      <c r="H936" s="25"/>
      <c r="I936" s="25"/>
      <c r="J936" s="25"/>
    </row>
    <row r="937" spans="4:10" x14ac:dyDescent="0.2">
      <c r="D937" s="25"/>
      <c r="E937" s="25"/>
      <c r="F937" s="25"/>
      <c r="G937" s="25"/>
      <c r="H937" s="25"/>
      <c r="I937" s="25"/>
      <c r="J937" s="25"/>
    </row>
    <row r="938" spans="4:10" x14ac:dyDescent="0.2">
      <c r="D938" s="25"/>
      <c r="E938" s="25"/>
      <c r="F938" s="25"/>
      <c r="G938" s="25"/>
      <c r="H938" s="25"/>
      <c r="I938" s="25"/>
      <c r="J938" s="25"/>
    </row>
    <row r="939" spans="4:10" x14ac:dyDescent="0.2">
      <c r="D939" s="25"/>
      <c r="E939" s="25"/>
      <c r="F939" s="25"/>
      <c r="G939" s="25"/>
      <c r="H939" s="25"/>
      <c r="I939" s="25"/>
      <c r="J939" s="25"/>
    </row>
    <row r="940" spans="4:10" x14ac:dyDescent="0.2">
      <c r="D940" s="25"/>
      <c r="E940" s="25"/>
      <c r="F940" s="25"/>
      <c r="G940" s="25"/>
      <c r="H940" s="25"/>
      <c r="I940" s="25"/>
      <c r="J940" s="25"/>
    </row>
    <row r="941" spans="4:10" x14ac:dyDescent="0.2">
      <c r="D941" s="25"/>
      <c r="E941" s="25"/>
      <c r="F941" s="25"/>
      <c r="G941" s="25"/>
      <c r="H941" s="25"/>
      <c r="I941" s="25"/>
      <c r="J941" s="25"/>
    </row>
    <row r="942" spans="4:10" x14ac:dyDescent="0.2">
      <c r="D942" s="25"/>
      <c r="E942" s="25"/>
      <c r="F942" s="25"/>
      <c r="G942" s="25"/>
      <c r="H942" s="25"/>
      <c r="I942" s="25"/>
      <c r="J942" s="25"/>
    </row>
    <row r="943" spans="4:10" x14ac:dyDescent="0.2">
      <c r="D943" s="25"/>
      <c r="E943" s="25"/>
      <c r="F943" s="25"/>
      <c r="G943" s="25"/>
      <c r="H943" s="25"/>
      <c r="I943" s="25"/>
      <c r="J943" s="25"/>
    </row>
    <row r="944" spans="4:10" x14ac:dyDescent="0.2">
      <c r="D944" s="25"/>
      <c r="E944" s="25"/>
      <c r="F944" s="25"/>
      <c r="G944" s="25"/>
      <c r="H944" s="25"/>
      <c r="I944" s="25"/>
      <c r="J944" s="25"/>
    </row>
    <row r="945" spans="4:10" x14ac:dyDescent="0.2">
      <c r="D945" s="25"/>
      <c r="E945" s="25"/>
      <c r="F945" s="25"/>
      <c r="G945" s="25"/>
      <c r="H945" s="25"/>
      <c r="I945" s="25"/>
      <c r="J945" s="25"/>
    </row>
    <row r="946" spans="4:10" x14ac:dyDescent="0.2">
      <c r="D946" s="25"/>
      <c r="E946" s="25"/>
      <c r="F946" s="25"/>
      <c r="G946" s="25"/>
      <c r="H946" s="25"/>
      <c r="I946" s="25"/>
      <c r="J946" s="25"/>
    </row>
    <row r="947" spans="4:10" x14ac:dyDescent="0.2">
      <c r="D947" s="25"/>
      <c r="E947" s="25"/>
      <c r="F947" s="25"/>
      <c r="G947" s="25"/>
      <c r="H947" s="25"/>
      <c r="I947" s="25"/>
      <c r="J947" s="25"/>
    </row>
    <row r="948" spans="4:10" x14ac:dyDescent="0.2">
      <c r="D948" s="25"/>
      <c r="E948" s="25"/>
      <c r="F948" s="25"/>
      <c r="G948" s="25"/>
      <c r="H948" s="25"/>
      <c r="I948" s="25"/>
      <c r="J948" s="25"/>
    </row>
    <row r="949" spans="4:10" x14ac:dyDescent="0.2">
      <c r="D949" s="25"/>
      <c r="E949" s="25"/>
      <c r="F949" s="25"/>
      <c r="G949" s="25"/>
      <c r="H949" s="25"/>
      <c r="I949" s="25"/>
      <c r="J949" s="25"/>
    </row>
    <row r="950" spans="4:10" x14ac:dyDescent="0.2">
      <c r="D950" s="25"/>
      <c r="E950" s="25"/>
      <c r="F950" s="25"/>
      <c r="G950" s="25"/>
      <c r="H950" s="25"/>
      <c r="I950" s="25"/>
      <c r="J950" s="25"/>
    </row>
    <row r="951" spans="4:10" x14ac:dyDescent="0.2">
      <c r="D951" s="25"/>
      <c r="E951" s="25"/>
      <c r="F951" s="25"/>
      <c r="G951" s="25"/>
      <c r="H951" s="25"/>
      <c r="I951" s="25"/>
      <c r="J951" s="25"/>
    </row>
    <row r="952" spans="4:10" x14ac:dyDescent="0.2">
      <c r="D952" s="25"/>
      <c r="E952" s="25"/>
      <c r="F952" s="25"/>
      <c r="G952" s="25"/>
      <c r="H952" s="25"/>
      <c r="I952" s="25"/>
      <c r="J952" s="25"/>
    </row>
    <row r="953" spans="4:10" x14ac:dyDescent="0.2">
      <c r="D953" s="25"/>
      <c r="E953" s="25"/>
      <c r="F953" s="25"/>
      <c r="G953" s="25"/>
      <c r="H953" s="25"/>
      <c r="I953" s="25"/>
      <c r="J953" s="25"/>
    </row>
    <row r="954" spans="4:10" x14ac:dyDescent="0.2">
      <c r="D954" s="25"/>
      <c r="E954" s="25"/>
      <c r="F954" s="25"/>
      <c r="G954" s="25"/>
      <c r="H954" s="25"/>
      <c r="I954" s="25"/>
      <c r="J954" s="25"/>
    </row>
    <row r="955" spans="4:10" x14ac:dyDescent="0.2">
      <c r="D955" s="25"/>
      <c r="E955" s="25"/>
      <c r="F955" s="25"/>
      <c r="G955" s="25"/>
      <c r="H955" s="25"/>
      <c r="I955" s="25"/>
      <c r="J955" s="25"/>
    </row>
    <row r="956" spans="4:10" x14ac:dyDescent="0.2">
      <c r="D956" s="25"/>
      <c r="E956" s="25"/>
      <c r="F956" s="25"/>
      <c r="G956" s="25"/>
      <c r="H956" s="25"/>
      <c r="I956" s="25"/>
      <c r="J956" s="25"/>
    </row>
    <row r="957" spans="4:10" x14ac:dyDescent="0.2">
      <c r="D957" s="25"/>
      <c r="E957" s="25"/>
      <c r="F957" s="25"/>
      <c r="G957" s="25"/>
      <c r="H957" s="25"/>
      <c r="I957" s="25"/>
      <c r="J957" s="25"/>
    </row>
    <row r="958" spans="4:10" x14ac:dyDescent="0.2">
      <c r="D958" s="25"/>
      <c r="E958" s="25"/>
      <c r="F958" s="25"/>
      <c r="G958" s="25"/>
      <c r="H958" s="25"/>
      <c r="I958" s="25"/>
      <c r="J958" s="25"/>
    </row>
    <row r="959" spans="4:10" x14ac:dyDescent="0.2">
      <c r="D959" s="25"/>
      <c r="E959" s="25"/>
      <c r="F959" s="25"/>
      <c r="G959" s="25"/>
      <c r="H959" s="25"/>
      <c r="I959" s="25"/>
      <c r="J959" s="25"/>
    </row>
    <row r="960" spans="4:10" x14ac:dyDescent="0.2">
      <c r="D960" s="25"/>
      <c r="E960" s="25"/>
      <c r="F960" s="25"/>
      <c r="G960" s="25"/>
      <c r="H960" s="25"/>
      <c r="I960" s="25"/>
      <c r="J960" s="25"/>
    </row>
    <row r="961" spans="4:10" x14ac:dyDescent="0.2">
      <c r="D961" s="25"/>
      <c r="E961" s="25"/>
      <c r="F961" s="25"/>
      <c r="G961" s="25"/>
      <c r="H961" s="25"/>
      <c r="I961" s="25"/>
      <c r="J961" s="25"/>
    </row>
    <row r="962" spans="4:10" x14ac:dyDescent="0.2">
      <c r="D962" s="25"/>
      <c r="E962" s="25"/>
      <c r="F962" s="25"/>
      <c r="G962" s="25"/>
      <c r="H962" s="25"/>
      <c r="I962" s="25"/>
      <c r="J962" s="25"/>
    </row>
    <row r="963" spans="4:10" x14ac:dyDescent="0.2">
      <c r="D963" s="25"/>
      <c r="E963" s="25"/>
      <c r="F963" s="25"/>
      <c r="G963" s="25"/>
      <c r="H963" s="25"/>
      <c r="I963" s="25"/>
      <c r="J963" s="25"/>
    </row>
    <row r="964" spans="4:10" x14ac:dyDescent="0.2">
      <c r="D964" s="25"/>
      <c r="E964" s="25"/>
      <c r="F964" s="25"/>
      <c r="G964" s="25"/>
      <c r="H964" s="25"/>
      <c r="I964" s="25"/>
      <c r="J964" s="25"/>
    </row>
    <row r="965" spans="4:10" x14ac:dyDescent="0.2">
      <c r="D965" s="25"/>
      <c r="E965" s="25"/>
      <c r="F965" s="25"/>
      <c r="G965" s="25"/>
      <c r="H965" s="25"/>
      <c r="I965" s="25"/>
      <c r="J965" s="25"/>
    </row>
    <row r="966" spans="4:10" x14ac:dyDescent="0.2">
      <c r="D966" s="25"/>
      <c r="E966" s="25"/>
      <c r="F966" s="25"/>
      <c r="G966" s="25"/>
      <c r="H966" s="25"/>
      <c r="I966" s="25"/>
      <c r="J966" s="25"/>
    </row>
    <row r="967" spans="4:10" x14ac:dyDescent="0.2">
      <c r="D967" s="25"/>
      <c r="E967" s="25"/>
      <c r="F967" s="25"/>
      <c r="G967" s="25"/>
      <c r="H967" s="25"/>
      <c r="I967" s="25"/>
      <c r="J967" s="25"/>
    </row>
    <row r="968" spans="4:10" x14ac:dyDescent="0.2">
      <c r="D968" s="25"/>
      <c r="E968" s="25"/>
      <c r="F968" s="25"/>
      <c r="G968" s="25"/>
      <c r="H968" s="25"/>
      <c r="I968" s="25"/>
      <c r="J968" s="25"/>
    </row>
    <row r="969" spans="4:10" x14ac:dyDescent="0.2">
      <c r="D969" s="25"/>
      <c r="E969" s="25"/>
      <c r="F969" s="25"/>
      <c r="G969" s="25"/>
      <c r="H969" s="25"/>
      <c r="I969" s="25"/>
      <c r="J969" s="25"/>
    </row>
    <row r="970" spans="4:10" x14ac:dyDescent="0.2">
      <c r="D970" s="25"/>
      <c r="E970" s="25"/>
      <c r="F970" s="25"/>
      <c r="G970" s="25"/>
      <c r="H970" s="25"/>
      <c r="I970" s="25"/>
      <c r="J970" s="25"/>
    </row>
    <row r="971" spans="4:10" x14ac:dyDescent="0.2">
      <c r="D971" s="25"/>
      <c r="E971" s="25"/>
      <c r="F971" s="25"/>
      <c r="G971" s="25"/>
      <c r="H971" s="25"/>
      <c r="I971" s="25"/>
      <c r="J971" s="25"/>
    </row>
    <row r="972" spans="4:10" x14ac:dyDescent="0.2">
      <c r="D972" s="25"/>
      <c r="E972" s="25"/>
      <c r="F972" s="25"/>
      <c r="G972" s="25"/>
      <c r="H972" s="25"/>
      <c r="I972" s="25"/>
      <c r="J972" s="25"/>
    </row>
    <row r="973" spans="4:10" x14ac:dyDescent="0.2">
      <c r="D973" s="25"/>
      <c r="E973" s="25"/>
      <c r="F973" s="25"/>
      <c r="G973" s="25"/>
      <c r="H973" s="25"/>
      <c r="I973" s="25"/>
      <c r="J973" s="25"/>
    </row>
    <row r="974" spans="4:10" x14ac:dyDescent="0.2">
      <c r="D974" s="25"/>
      <c r="E974" s="25"/>
      <c r="F974" s="25"/>
      <c r="G974" s="25"/>
      <c r="H974" s="25"/>
      <c r="I974" s="25"/>
      <c r="J974" s="25"/>
    </row>
    <row r="975" spans="4:10" x14ac:dyDescent="0.2">
      <c r="D975" s="25"/>
      <c r="E975" s="25"/>
      <c r="F975" s="25"/>
      <c r="G975" s="25"/>
      <c r="H975" s="25"/>
      <c r="I975" s="25"/>
      <c r="J975" s="25"/>
    </row>
    <row r="976" spans="4:10" x14ac:dyDescent="0.2">
      <c r="D976" s="25"/>
      <c r="E976" s="25"/>
      <c r="F976" s="25"/>
      <c r="G976" s="25"/>
      <c r="H976" s="25"/>
      <c r="I976" s="25"/>
      <c r="J976" s="25"/>
    </row>
    <row r="977" spans="4:10" x14ac:dyDescent="0.2">
      <c r="D977" s="25"/>
      <c r="E977" s="25"/>
      <c r="F977" s="25"/>
      <c r="G977" s="25"/>
      <c r="H977" s="25"/>
      <c r="I977" s="25"/>
      <c r="J977" s="25"/>
    </row>
    <row r="978" spans="4:10" x14ac:dyDescent="0.2">
      <c r="D978" s="25"/>
      <c r="E978" s="25"/>
      <c r="F978" s="25"/>
      <c r="G978" s="25"/>
      <c r="H978" s="25"/>
      <c r="I978" s="25"/>
      <c r="J978" s="25"/>
    </row>
    <row r="979" spans="4:10" x14ac:dyDescent="0.2">
      <c r="D979" s="25"/>
      <c r="E979" s="25"/>
      <c r="F979" s="25"/>
      <c r="G979" s="25"/>
      <c r="H979" s="25"/>
      <c r="I979" s="25"/>
      <c r="J979" s="25"/>
    </row>
    <row r="980" spans="4:10" x14ac:dyDescent="0.2">
      <c r="D980" s="25"/>
      <c r="E980" s="25"/>
      <c r="F980" s="25"/>
      <c r="G980" s="25"/>
      <c r="H980" s="25"/>
      <c r="I980" s="25"/>
      <c r="J980" s="25"/>
    </row>
    <row r="981" spans="4:10" x14ac:dyDescent="0.2">
      <c r="D981" s="25"/>
      <c r="E981" s="25"/>
      <c r="F981" s="25"/>
      <c r="G981" s="25"/>
      <c r="H981" s="25"/>
      <c r="I981" s="25"/>
      <c r="J981" s="25"/>
    </row>
    <row r="982" spans="4:10" x14ac:dyDescent="0.2">
      <c r="D982" s="25"/>
      <c r="E982" s="25"/>
      <c r="F982" s="25"/>
      <c r="G982" s="25"/>
      <c r="H982" s="25"/>
      <c r="I982" s="25"/>
      <c r="J982" s="25"/>
    </row>
    <row r="983" spans="4:10" x14ac:dyDescent="0.2">
      <c r="D983" s="25"/>
      <c r="E983" s="25"/>
      <c r="F983" s="25"/>
      <c r="G983" s="25"/>
      <c r="H983" s="25"/>
      <c r="I983" s="25"/>
      <c r="J983" s="25"/>
    </row>
    <row r="984" spans="4:10" x14ac:dyDescent="0.2">
      <c r="D984" s="25"/>
      <c r="E984" s="25"/>
      <c r="F984" s="25"/>
      <c r="G984" s="25"/>
      <c r="H984" s="25"/>
      <c r="I984" s="25"/>
      <c r="J984" s="25"/>
    </row>
    <row r="985" spans="4:10" x14ac:dyDescent="0.2">
      <c r="D985" s="25"/>
      <c r="E985" s="25"/>
      <c r="F985" s="25"/>
      <c r="G985" s="25"/>
      <c r="H985" s="25"/>
      <c r="I985" s="25"/>
      <c r="J985" s="25"/>
    </row>
    <row r="986" spans="4:10" x14ac:dyDescent="0.2">
      <c r="D986" s="25"/>
      <c r="E986" s="25"/>
      <c r="F986" s="25"/>
      <c r="G986" s="25"/>
      <c r="H986" s="25"/>
      <c r="I986" s="25"/>
      <c r="J986" s="25"/>
    </row>
    <row r="987" spans="4:10" x14ac:dyDescent="0.2">
      <c r="D987" s="25"/>
      <c r="E987" s="25"/>
      <c r="F987" s="25"/>
      <c r="G987" s="25"/>
      <c r="H987" s="25"/>
      <c r="I987" s="25"/>
      <c r="J987" s="25"/>
    </row>
    <row r="988" spans="4:10" x14ac:dyDescent="0.2">
      <c r="D988" s="25"/>
      <c r="E988" s="25"/>
      <c r="F988" s="25"/>
      <c r="G988" s="25"/>
      <c r="H988" s="25"/>
      <c r="I988" s="25"/>
      <c r="J988" s="25"/>
    </row>
    <row r="989" spans="4:10" x14ac:dyDescent="0.2">
      <c r="D989" s="25"/>
      <c r="E989" s="25"/>
      <c r="F989" s="25"/>
      <c r="G989" s="25"/>
      <c r="H989" s="25"/>
      <c r="I989" s="25"/>
      <c r="J989" s="25"/>
    </row>
    <row r="990" spans="4:10" x14ac:dyDescent="0.2">
      <c r="D990" s="25"/>
      <c r="E990" s="25"/>
      <c r="F990" s="25"/>
      <c r="G990" s="25"/>
      <c r="H990" s="25"/>
      <c r="I990" s="25"/>
      <c r="J990" s="25"/>
    </row>
    <row r="991" spans="4:10" x14ac:dyDescent="0.2">
      <c r="D991" s="25"/>
      <c r="E991" s="25"/>
      <c r="F991" s="25"/>
      <c r="G991" s="25"/>
      <c r="H991" s="25"/>
      <c r="I991" s="25"/>
      <c r="J991" s="25"/>
    </row>
    <row r="992" spans="4:10" x14ac:dyDescent="0.2">
      <c r="D992" s="25"/>
      <c r="E992" s="25"/>
      <c r="F992" s="25"/>
      <c r="G992" s="25"/>
      <c r="H992" s="25"/>
      <c r="I992" s="25"/>
      <c r="J992" s="25"/>
    </row>
    <row r="993" spans="4:10" x14ac:dyDescent="0.2">
      <c r="D993" s="25"/>
      <c r="E993" s="25"/>
      <c r="F993" s="25"/>
      <c r="G993" s="25"/>
      <c r="H993" s="25"/>
      <c r="I993" s="25"/>
      <c r="J993" s="25"/>
    </row>
    <row r="994" spans="4:10" x14ac:dyDescent="0.2">
      <c r="D994" s="25"/>
      <c r="E994" s="25"/>
      <c r="F994" s="25"/>
      <c r="G994" s="25"/>
      <c r="H994" s="25"/>
      <c r="I994" s="25"/>
      <c r="J994" s="25"/>
    </row>
    <row r="995" spans="4:10" x14ac:dyDescent="0.2">
      <c r="D995" s="25"/>
      <c r="E995" s="25"/>
      <c r="F995" s="25"/>
      <c r="G995" s="25"/>
      <c r="H995" s="25"/>
      <c r="I995" s="25"/>
      <c r="J995" s="25"/>
    </row>
    <row r="996" spans="4:10" x14ac:dyDescent="0.2">
      <c r="D996" s="25"/>
      <c r="E996" s="25"/>
      <c r="F996" s="25"/>
      <c r="G996" s="25"/>
      <c r="H996" s="25"/>
      <c r="I996" s="25"/>
      <c r="J996" s="25"/>
    </row>
    <row r="997" spans="4:10" x14ac:dyDescent="0.2">
      <c r="D997" s="25"/>
      <c r="E997" s="25"/>
      <c r="F997" s="25"/>
      <c r="G997" s="25"/>
      <c r="H997" s="25"/>
      <c r="I997" s="25"/>
      <c r="J997" s="25"/>
    </row>
    <row r="998" spans="4:10" x14ac:dyDescent="0.2">
      <c r="D998" s="25"/>
      <c r="E998" s="25"/>
      <c r="F998" s="25"/>
      <c r="G998" s="25"/>
      <c r="H998" s="25"/>
      <c r="I998" s="25"/>
      <c r="J998" s="25"/>
    </row>
    <row r="999" spans="4:10" x14ac:dyDescent="0.2">
      <c r="D999" s="25"/>
      <c r="E999" s="25"/>
      <c r="F999" s="25"/>
      <c r="G999" s="25"/>
      <c r="H999" s="25"/>
      <c r="I999" s="25"/>
      <c r="J999" s="25"/>
    </row>
    <row r="1000" spans="4:10" x14ac:dyDescent="0.2">
      <c r="D1000" s="25"/>
      <c r="E1000" s="25"/>
      <c r="F1000" s="25"/>
      <c r="G1000" s="25"/>
      <c r="H1000" s="25"/>
      <c r="I1000" s="25"/>
      <c r="J1000" s="25"/>
    </row>
    <row r="1001" spans="4:10" x14ac:dyDescent="0.2">
      <c r="D1001" s="25"/>
      <c r="E1001" s="25"/>
      <c r="F1001" s="25"/>
      <c r="G1001" s="25"/>
      <c r="H1001" s="25"/>
      <c r="I1001" s="25"/>
      <c r="J1001" s="25"/>
    </row>
    <row r="1002" spans="4:10" x14ac:dyDescent="0.2">
      <c r="D1002" s="25"/>
      <c r="E1002" s="25"/>
      <c r="F1002" s="25"/>
      <c r="G1002" s="25"/>
      <c r="H1002" s="25"/>
      <c r="I1002" s="25"/>
      <c r="J1002" s="25"/>
    </row>
    <row r="1003" spans="4:10" x14ac:dyDescent="0.2">
      <c r="D1003" s="25"/>
      <c r="E1003" s="25"/>
      <c r="F1003" s="25"/>
      <c r="G1003" s="25"/>
      <c r="H1003" s="25"/>
      <c r="I1003" s="25"/>
      <c r="J1003" s="25"/>
    </row>
    <row r="1004" spans="4:10" x14ac:dyDescent="0.2">
      <c r="D1004" s="25"/>
      <c r="E1004" s="25"/>
      <c r="F1004" s="25"/>
      <c r="G1004" s="25"/>
      <c r="H1004" s="25"/>
      <c r="I1004" s="25"/>
      <c r="J1004" s="25"/>
    </row>
    <row r="1005" spans="4:10" x14ac:dyDescent="0.2">
      <c r="D1005" s="25"/>
      <c r="E1005" s="25"/>
      <c r="F1005" s="25"/>
      <c r="G1005" s="25"/>
      <c r="H1005" s="25"/>
      <c r="I1005" s="25"/>
      <c r="J1005" s="25"/>
    </row>
    <row r="1006" spans="4:10" x14ac:dyDescent="0.2">
      <c r="D1006" s="25"/>
      <c r="E1006" s="25"/>
      <c r="F1006" s="25"/>
      <c r="G1006" s="25"/>
      <c r="H1006" s="25"/>
      <c r="I1006" s="25"/>
      <c r="J1006" s="25"/>
    </row>
    <row r="1007" spans="4:10" x14ac:dyDescent="0.2">
      <c r="D1007" s="25"/>
      <c r="E1007" s="25"/>
      <c r="F1007" s="25"/>
      <c r="G1007" s="25"/>
      <c r="H1007" s="25"/>
      <c r="I1007" s="25"/>
      <c r="J1007" s="25"/>
    </row>
    <row r="1008" spans="4:10" x14ac:dyDescent="0.2">
      <c r="D1008" s="25"/>
      <c r="E1008" s="25"/>
      <c r="F1008" s="25"/>
      <c r="G1008" s="25"/>
      <c r="H1008" s="25"/>
      <c r="I1008" s="25"/>
      <c r="J1008" s="25"/>
    </row>
    <row r="1009" spans="4:10" x14ac:dyDescent="0.2">
      <c r="D1009" s="25"/>
      <c r="E1009" s="25"/>
      <c r="F1009" s="25"/>
      <c r="G1009" s="25"/>
      <c r="H1009" s="25"/>
      <c r="I1009" s="25"/>
      <c r="J1009" s="25"/>
    </row>
    <row r="1010" spans="4:10" x14ac:dyDescent="0.2">
      <c r="D1010" s="25"/>
      <c r="E1010" s="25"/>
      <c r="F1010" s="25"/>
      <c r="G1010" s="25"/>
      <c r="H1010" s="25"/>
      <c r="I1010" s="25"/>
      <c r="J1010" s="25"/>
    </row>
    <row r="1011" spans="4:10" x14ac:dyDescent="0.2">
      <c r="D1011" s="25"/>
      <c r="E1011" s="25"/>
      <c r="F1011" s="25"/>
      <c r="G1011" s="25"/>
      <c r="H1011" s="25"/>
      <c r="I1011" s="25"/>
      <c r="J1011" s="25"/>
    </row>
    <row r="1012" spans="4:10" x14ac:dyDescent="0.2">
      <c r="D1012" s="25"/>
      <c r="E1012" s="25"/>
      <c r="F1012" s="25"/>
      <c r="G1012" s="25"/>
      <c r="H1012" s="25"/>
      <c r="I1012" s="25"/>
      <c r="J1012" s="25"/>
    </row>
    <row r="1013" spans="4:10" x14ac:dyDescent="0.2">
      <c r="D1013" s="25"/>
      <c r="E1013" s="25"/>
      <c r="F1013" s="25"/>
      <c r="G1013" s="25"/>
      <c r="H1013" s="25"/>
      <c r="I1013" s="25"/>
      <c r="J1013" s="25"/>
    </row>
    <row r="1014" spans="4:10" x14ac:dyDescent="0.2">
      <c r="D1014" s="25"/>
      <c r="E1014" s="25"/>
      <c r="F1014" s="25"/>
      <c r="G1014" s="25"/>
      <c r="H1014" s="25"/>
      <c r="I1014" s="25"/>
      <c r="J1014" s="25"/>
    </row>
    <row r="1015" spans="4:10" x14ac:dyDescent="0.2">
      <c r="D1015" s="25"/>
      <c r="E1015" s="25"/>
      <c r="F1015" s="25"/>
      <c r="G1015" s="25"/>
      <c r="H1015" s="25"/>
      <c r="I1015" s="25"/>
      <c r="J1015" s="25"/>
    </row>
    <row r="1016" spans="4:10" x14ac:dyDescent="0.2">
      <c r="D1016" s="25"/>
      <c r="E1016" s="25"/>
      <c r="F1016" s="25"/>
      <c r="G1016" s="25"/>
      <c r="H1016" s="25"/>
      <c r="I1016" s="25"/>
      <c r="J1016" s="25"/>
    </row>
    <row r="1017" spans="4:10" x14ac:dyDescent="0.2">
      <c r="D1017" s="25"/>
      <c r="E1017" s="25"/>
      <c r="F1017" s="25"/>
      <c r="G1017" s="25"/>
      <c r="H1017" s="25"/>
      <c r="I1017" s="25"/>
      <c r="J1017" s="25"/>
    </row>
    <row r="1018" spans="4:10" x14ac:dyDescent="0.2">
      <c r="D1018" s="25"/>
      <c r="E1018" s="25"/>
      <c r="F1018" s="25"/>
      <c r="G1018" s="25"/>
      <c r="H1018" s="25"/>
      <c r="I1018" s="25"/>
      <c r="J1018" s="25"/>
    </row>
    <row r="1019" spans="4:10" x14ac:dyDescent="0.2">
      <c r="D1019" s="25"/>
      <c r="E1019" s="25"/>
      <c r="F1019" s="25"/>
      <c r="G1019" s="25"/>
      <c r="H1019" s="25"/>
      <c r="I1019" s="25"/>
      <c r="J1019" s="25"/>
    </row>
    <row r="1020" spans="4:10" x14ac:dyDescent="0.2">
      <c r="D1020" s="25"/>
      <c r="E1020" s="25"/>
      <c r="F1020" s="25"/>
      <c r="G1020" s="25"/>
      <c r="H1020" s="25"/>
      <c r="I1020" s="25"/>
      <c r="J1020" s="25"/>
    </row>
    <row r="1021" spans="4:10" x14ac:dyDescent="0.2">
      <c r="D1021" s="25"/>
      <c r="E1021" s="25"/>
      <c r="F1021" s="25"/>
      <c r="G1021" s="25"/>
      <c r="H1021" s="25"/>
      <c r="I1021" s="25"/>
      <c r="J1021" s="25"/>
    </row>
    <row r="1022" spans="4:10" x14ac:dyDescent="0.2">
      <c r="D1022" s="25"/>
      <c r="E1022" s="25"/>
      <c r="F1022" s="25"/>
      <c r="G1022" s="25"/>
      <c r="H1022" s="25"/>
      <c r="I1022" s="25"/>
      <c r="J1022" s="25"/>
    </row>
    <row r="1023" spans="4:10" x14ac:dyDescent="0.2">
      <c r="D1023" s="25"/>
      <c r="E1023" s="25"/>
      <c r="F1023" s="25"/>
      <c r="G1023" s="25"/>
      <c r="H1023" s="25"/>
      <c r="I1023" s="25"/>
      <c r="J1023" s="25"/>
    </row>
    <row r="1024" spans="4:10" x14ac:dyDescent="0.2">
      <c r="D1024" s="25"/>
      <c r="E1024" s="25"/>
      <c r="F1024" s="25"/>
      <c r="G1024" s="25"/>
      <c r="H1024" s="25"/>
      <c r="I1024" s="25"/>
      <c r="J1024" s="25"/>
    </row>
    <row r="1025" spans="4:10" x14ac:dyDescent="0.2">
      <c r="D1025" s="25"/>
      <c r="E1025" s="25"/>
      <c r="F1025" s="25"/>
      <c r="G1025" s="25"/>
      <c r="H1025" s="25"/>
      <c r="I1025" s="25"/>
      <c r="J1025" s="25"/>
    </row>
    <row r="1026" spans="4:10" x14ac:dyDescent="0.2">
      <c r="D1026" s="25"/>
      <c r="E1026" s="25"/>
      <c r="F1026" s="25"/>
      <c r="G1026" s="25"/>
      <c r="H1026" s="25"/>
      <c r="I1026" s="25"/>
      <c r="J1026" s="25"/>
    </row>
    <row r="1027" spans="4:10" x14ac:dyDescent="0.2">
      <c r="D1027" s="25"/>
      <c r="E1027" s="25"/>
      <c r="F1027" s="25"/>
      <c r="G1027" s="25"/>
      <c r="H1027" s="25"/>
      <c r="I1027" s="25"/>
      <c r="J1027" s="25"/>
    </row>
    <row r="1028" spans="4:10" x14ac:dyDescent="0.2">
      <c r="D1028" s="25"/>
      <c r="E1028" s="25"/>
      <c r="F1028" s="25"/>
      <c r="G1028" s="25"/>
      <c r="H1028" s="25"/>
      <c r="I1028" s="25"/>
      <c r="J1028" s="25"/>
    </row>
    <row r="1029" spans="4:10" x14ac:dyDescent="0.2">
      <c r="D1029" s="25"/>
      <c r="E1029" s="25"/>
      <c r="F1029" s="25"/>
      <c r="G1029" s="25"/>
      <c r="H1029" s="25"/>
      <c r="I1029" s="25"/>
      <c r="J1029" s="25"/>
    </row>
    <row r="1030" spans="4:10" x14ac:dyDescent="0.2">
      <c r="D1030" s="25"/>
      <c r="E1030" s="25"/>
      <c r="F1030" s="25"/>
      <c r="G1030" s="25"/>
      <c r="H1030" s="25"/>
      <c r="I1030" s="25"/>
      <c r="J1030" s="25"/>
    </row>
    <row r="1031" spans="4:10" x14ac:dyDescent="0.2">
      <c r="D1031" s="25"/>
      <c r="E1031" s="25"/>
      <c r="F1031" s="25"/>
      <c r="G1031" s="25"/>
      <c r="H1031" s="25"/>
      <c r="I1031" s="25"/>
      <c r="J1031" s="25"/>
    </row>
    <row r="1032" spans="4:10" x14ac:dyDescent="0.2">
      <c r="D1032" s="25"/>
      <c r="E1032" s="25"/>
      <c r="F1032" s="25"/>
      <c r="G1032" s="25"/>
      <c r="H1032" s="25"/>
      <c r="I1032" s="25"/>
      <c r="J1032" s="25"/>
    </row>
    <row r="1033" spans="4:10" x14ac:dyDescent="0.2">
      <c r="D1033" s="25"/>
      <c r="E1033" s="25"/>
      <c r="F1033" s="25"/>
      <c r="G1033" s="25"/>
      <c r="H1033" s="25"/>
      <c r="I1033" s="25"/>
      <c r="J1033" s="25"/>
    </row>
    <row r="1034" spans="4:10" x14ac:dyDescent="0.2">
      <c r="D1034" s="25"/>
      <c r="E1034" s="25"/>
      <c r="F1034" s="25"/>
      <c r="G1034" s="25"/>
      <c r="H1034" s="25"/>
      <c r="I1034" s="25"/>
      <c r="J1034" s="25"/>
    </row>
    <row r="1035" spans="4:10" x14ac:dyDescent="0.2">
      <c r="D1035" s="25"/>
      <c r="E1035" s="25"/>
      <c r="F1035" s="25"/>
      <c r="G1035" s="25"/>
      <c r="H1035" s="25"/>
      <c r="I1035" s="25"/>
      <c r="J1035" s="25"/>
    </row>
    <row r="1036" spans="4:10" x14ac:dyDescent="0.2">
      <c r="D1036" s="25"/>
      <c r="E1036" s="25"/>
      <c r="F1036" s="25"/>
      <c r="G1036" s="25"/>
      <c r="H1036" s="25"/>
      <c r="I1036" s="25"/>
      <c r="J1036" s="25"/>
    </row>
    <row r="1037" spans="4:10" x14ac:dyDescent="0.2">
      <c r="D1037" s="25"/>
      <c r="E1037" s="25"/>
      <c r="F1037" s="25"/>
      <c r="G1037" s="25"/>
      <c r="H1037" s="25"/>
      <c r="I1037" s="25"/>
      <c r="J1037" s="25"/>
    </row>
    <row r="1038" spans="4:10" x14ac:dyDescent="0.2">
      <c r="D1038" s="25"/>
      <c r="E1038" s="25"/>
      <c r="F1038" s="25"/>
      <c r="G1038" s="25"/>
      <c r="H1038" s="25"/>
      <c r="I1038" s="25"/>
      <c r="J1038" s="25"/>
    </row>
    <row r="1039" spans="4:10" x14ac:dyDescent="0.2">
      <c r="D1039" s="25"/>
      <c r="E1039" s="25"/>
      <c r="F1039" s="25"/>
      <c r="G1039" s="25"/>
      <c r="H1039" s="25"/>
      <c r="I1039" s="25"/>
      <c r="J1039" s="25"/>
    </row>
    <row r="1040" spans="4:10" x14ac:dyDescent="0.2">
      <c r="D1040" s="25"/>
      <c r="E1040" s="25"/>
      <c r="F1040" s="25"/>
      <c r="G1040" s="25"/>
      <c r="H1040" s="25"/>
      <c r="I1040" s="25"/>
      <c r="J1040" s="25"/>
    </row>
    <row r="1041" spans="4:10" x14ac:dyDescent="0.2">
      <c r="D1041" s="25"/>
      <c r="E1041" s="25"/>
      <c r="F1041" s="25"/>
      <c r="G1041" s="25"/>
      <c r="H1041" s="25"/>
      <c r="I1041" s="25"/>
      <c r="J1041" s="25"/>
    </row>
    <row r="1042" spans="4:10" x14ac:dyDescent="0.2">
      <c r="D1042" s="25"/>
      <c r="E1042" s="25"/>
      <c r="F1042" s="25"/>
      <c r="G1042" s="25"/>
      <c r="H1042" s="25"/>
      <c r="I1042" s="25"/>
      <c r="J1042" s="25"/>
    </row>
    <row r="1043" spans="4:10" x14ac:dyDescent="0.2">
      <c r="D1043" s="25"/>
      <c r="E1043" s="25"/>
      <c r="F1043" s="25"/>
      <c r="G1043" s="25"/>
      <c r="H1043" s="25"/>
      <c r="I1043" s="25"/>
      <c r="J1043" s="25"/>
    </row>
    <row r="1044" spans="4:10" x14ac:dyDescent="0.2">
      <c r="D1044" s="25"/>
      <c r="E1044" s="25"/>
      <c r="F1044" s="25"/>
      <c r="G1044" s="25"/>
      <c r="H1044" s="25"/>
      <c r="I1044" s="25"/>
      <c r="J1044" s="25"/>
    </row>
    <row r="1045" spans="4:10" x14ac:dyDescent="0.2">
      <c r="D1045" s="25"/>
      <c r="E1045" s="25"/>
      <c r="F1045" s="25"/>
      <c r="G1045" s="25"/>
      <c r="H1045" s="25"/>
      <c r="I1045" s="25"/>
      <c r="J1045" s="25"/>
    </row>
    <row r="1046" spans="4:10" x14ac:dyDescent="0.2">
      <c r="D1046" s="25"/>
      <c r="E1046" s="25"/>
      <c r="F1046" s="25"/>
      <c r="G1046" s="25"/>
      <c r="H1046" s="25"/>
      <c r="I1046" s="25"/>
      <c r="J1046" s="25"/>
    </row>
    <row r="1047" spans="4:10" x14ac:dyDescent="0.2">
      <c r="D1047" s="25"/>
      <c r="E1047" s="25"/>
      <c r="F1047" s="25"/>
      <c r="G1047" s="25"/>
      <c r="H1047" s="25"/>
      <c r="I1047" s="25"/>
      <c r="J1047" s="25"/>
    </row>
    <row r="1048" spans="4:10" x14ac:dyDescent="0.2">
      <c r="D1048" s="25"/>
      <c r="E1048" s="25"/>
      <c r="F1048" s="25"/>
      <c r="G1048" s="25"/>
      <c r="H1048" s="25"/>
      <c r="I1048" s="25"/>
      <c r="J1048" s="25"/>
    </row>
    <row r="1049" spans="4:10" x14ac:dyDescent="0.2">
      <c r="D1049" s="25"/>
      <c r="E1049" s="25"/>
      <c r="F1049" s="25"/>
      <c r="G1049" s="25"/>
      <c r="H1049" s="25"/>
      <c r="I1049" s="25"/>
      <c r="J1049" s="25"/>
    </row>
    <row r="1050" spans="4:10" x14ac:dyDescent="0.2">
      <c r="D1050" s="25"/>
      <c r="E1050" s="25"/>
      <c r="F1050" s="25"/>
      <c r="G1050" s="25"/>
      <c r="H1050" s="25"/>
      <c r="I1050" s="25"/>
      <c r="J1050" s="25"/>
    </row>
    <row r="1051" spans="4:10" x14ac:dyDescent="0.2">
      <c r="D1051" s="25"/>
      <c r="E1051" s="25"/>
      <c r="F1051" s="25"/>
      <c r="G1051" s="25"/>
      <c r="H1051" s="25"/>
      <c r="I1051" s="25"/>
      <c r="J1051" s="25"/>
    </row>
    <row r="1052" spans="4:10" x14ac:dyDescent="0.2">
      <c r="D1052" s="25"/>
      <c r="E1052" s="25"/>
      <c r="F1052" s="25"/>
      <c r="G1052" s="25"/>
      <c r="H1052" s="25"/>
      <c r="I1052" s="25"/>
      <c r="J1052" s="25"/>
    </row>
    <row r="1053" spans="4:10" x14ac:dyDescent="0.2">
      <c r="D1053" s="25"/>
      <c r="E1053" s="25"/>
      <c r="F1053" s="25"/>
      <c r="G1053" s="25"/>
      <c r="H1053" s="25"/>
      <c r="I1053" s="25"/>
      <c r="J1053" s="25"/>
    </row>
    <row r="1054" spans="4:10" x14ac:dyDescent="0.2">
      <c r="D1054" s="25"/>
      <c r="E1054" s="25"/>
      <c r="F1054" s="25"/>
      <c r="G1054" s="25"/>
      <c r="H1054" s="25"/>
      <c r="I1054" s="25"/>
      <c r="J1054" s="25"/>
    </row>
    <row r="1055" spans="4:10" x14ac:dyDescent="0.2">
      <c r="D1055" s="25"/>
      <c r="E1055" s="25"/>
      <c r="F1055" s="25"/>
      <c r="G1055" s="25"/>
      <c r="H1055" s="25"/>
      <c r="I1055" s="25"/>
      <c r="J1055" s="25"/>
    </row>
    <row r="1056" spans="4:10" x14ac:dyDescent="0.2">
      <c r="D1056" s="25"/>
      <c r="E1056" s="25"/>
      <c r="F1056" s="25"/>
      <c r="G1056" s="25"/>
      <c r="H1056" s="25"/>
      <c r="I1056" s="25"/>
      <c r="J1056" s="25"/>
    </row>
    <row r="1057" spans="4:10" x14ac:dyDescent="0.2">
      <c r="D1057" s="25"/>
      <c r="E1057" s="25"/>
      <c r="F1057" s="25"/>
      <c r="G1057" s="25"/>
      <c r="H1057" s="25"/>
      <c r="I1057" s="25"/>
      <c r="J1057" s="25"/>
    </row>
    <row r="1058" spans="4:10" x14ac:dyDescent="0.2">
      <c r="D1058" s="25"/>
      <c r="E1058" s="25"/>
      <c r="F1058" s="25"/>
      <c r="G1058" s="25"/>
      <c r="H1058" s="25"/>
      <c r="I1058" s="25"/>
      <c r="J1058" s="25"/>
    </row>
    <row r="1059" spans="4:10" x14ac:dyDescent="0.2">
      <c r="D1059" s="25"/>
      <c r="E1059" s="25"/>
      <c r="F1059" s="25"/>
      <c r="G1059" s="25"/>
      <c r="H1059" s="25"/>
      <c r="I1059" s="25"/>
      <c r="J1059" s="25"/>
    </row>
    <row r="1060" spans="4:10" x14ac:dyDescent="0.2">
      <c r="D1060" s="25"/>
      <c r="E1060" s="25"/>
      <c r="F1060" s="25"/>
      <c r="G1060" s="25"/>
      <c r="H1060" s="25"/>
      <c r="I1060" s="25"/>
      <c r="J1060" s="25"/>
    </row>
    <row r="1061" spans="4:10" x14ac:dyDescent="0.2">
      <c r="D1061" s="25"/>
      <c r="E1061" s="25"/>
      <c r="F1061" s="25"/>
      <c r="G1061" s="25"/>
      <c r="H1061" s="25"/>
      <c r="I1061" s="25"/>
      <c r="J1061" s="25"/>
    </row>
    <row r="1062" spans="4:10" x14ac:dyDescent="0.2">
      <c r="D1062" s="25"/>
      <c r="E1062" s="25"/>
      <c r="F1062" s="25"/>
      <c r="G1062" s="25"/>
      <c r="H1062" s="25"/>
      <c r="I1062" s="25"/>
      <c r="J1062" s="25"/>
    </row>
    <row r="1063" spans="4:10" x14ac:dyDescent="0.2">
      <c r="D1063" s="25"/>
      <c r="E1063" s="25"/>
      <c r="F1063" s="25"/>
      <c r="G1063" s="25"/>
      <c r="H1063" s="25"/>
      <c r="I1063" s="25"/>
      <c r="J1063" s="25"/>
    </row>
    <row r="1064" spans="4:10" x14ac:dyDescent="0.2">
      <c r="D1064" s="25"/>
      <c r="E1064" s="25"/>
      <c r="F1064" s="25"/>
      <c r="G1064" s="25"/>
      <c r="H1064" s="25"/>
      <c r="I1064" s="25"/>
      <c r="J1064" s="25"/>
    </row>
    <row r="1065" spans="4:10" x14ac:dyDescent="0.2">
      <c r="D1065" s="25"/>
      <c r="E1065" s="25"/>
      <c r="F1065" s="25"/>
      <c r="G1065" s="25"/>
      <c r="H1065" s="25"/>
      <c r="I1065" s="25"/>
      <c r="J1065" s="25"/>
    </row>
    <row r="1066" spans="4:10" x14ac:dyDescent="0.2">
      <c r="D1066" s="25"/>
      <c r="E1066" s="25"/>
      <c r="F1066" s="25"/>
      <c r="G1066" s="25"/>
      <c r="H1066" s="25"/>
      <c r="I1066" s="25"/>
      <c r="J1066" s="25"/>
    </row>
    <row r="1067" spans="4:10" x14ac:dyDescent="0.2">
      <c r="D1067" s="25"/>
      <c r="E1067" s="25"/>
      <c r="F1067" s="25"/>
      <c r="G1067" s="25"/>
      <c r="H1067" s="25"/>
      <c r="I1067" s="25"/>
      <c r="J1067" s="25"/>
    </row>
    <row r="1068" spans="4:10" x14ac:dyDescent="0.2">
      <c r="D1068" s="25"/>
      <c r="E1068" s="25"/>
      <c r="F1068" s="25"/>
      <c r="G1068" s="25"/>
      <c r="H1068" s="25"/>
      <c r="I1068" s="25"/>
      <c r="J1068" s="25"/>
    </row>
    <row r="1069" spans="4:10" x14ac:dyDescent="0.2">
      <c r="D1069" s="25"/>
      <c r="E1069" s="25"/>
      <c r="F1069" s="25"/>
      <c r="G1069" s="25"/>
      <c r="H1069" s="25"/>
      <c r="I1069" s="25"/>
      <c r="J1069" s="25"/>
    </row>
    <row r="1070" spans="4:10" x14ac:dyDescent="0.2">
      <c r="D1070" s="25"/>
      <c r="E1070" s="25"/>
      <c r="F1070" s="25"/>
      <c r="G1070" s="25"/>
      <c r="H1070" s="25"/>
      <c r="I1070" s="25"/>
      <c r="J1070" s="25"/>
    </row>
    <row r="1071" spans="4:10" x14ac:dyDescent="0.2">
      <c r="D1071" s="25"/>
      <c r="E1071" s="25"/>
      <c r="F1071" s="25"/>
      <c r="G1071" s="25"/>
      <c r="H1071" s="25"/>
      <c r="I1071" s="25"/>
      <c r="J1071" s="25"/>
    </row>
    <row r="1072" spans="4:10" x14ac:dyDescent="0.2">
      <c r="D1072" s="25"/>
      <c r="E1072" s="25"/>
      <c r="F1072" s="25"/>
      <c r="G1072" s="25"/>
      <c r="H1072" s="25"/>
      <c r="I1072" s="25"/>
      <c r="J1072" s="25"/>
    </row>
    <row r="1073" spans="4:10" x14ac:dyDescent="0.2">
      <c r="D1073" s="25"/>
      <c r="E1073" s="25"/>
      <c r="F1073" s="25"/>
      <c r="G1073" s="25"/>
      <c r="H1073" s="25"/>
      <c r="I1073" s="25"/>
      <c r="J1073" s="25"/>
    </row>
    <row r="1074" spans="4:10" x14ac:dyDescent="0.2">
      <c r="D1074" s="25"/>
      <c r="E1074" s="25"/>
      <c r="F1074" s="25"/>
      <c r="G1074" s="25"/>
      <c r="H1074" s="25"/>
      <c r="I1074" s="25"/>
      <c r="J1074" s="25"/>
    </row>
    <row r="1075" spans="4:10" x14ac:dyDescent="0.2">
      <c r="D1075" s="25"/>
      <c r="E1075" s="25"/>
      <c r="F1075" s="25"/>
      <c r="G1075" s="25"/>
      <c r="H1075" s="25"/>
      <c r="I1075" s="25"/>
      <c r="J1075" s="25"/>
    </row>
    <row r="1076" spans="4:10" x14ac:dyDescent="0.2">
      <c r="D1076" s="25"/>
      <c r="E1076" s="25"/>
      <c r="F1076" s="25"/>
      <c r="G1076" s="25"/>
      <c r="H1076" s="25"/>
      <c r="I1076" s="25"/>
      <c r="J1076" s="25"/>
    </row>
    <row r="1077" spans="4:10" x14ac:dyDescent="0.2">
      <c r="D1077" s="25"/>
      <c r="E1077" s="25"/>
      <c r="F1077" s="25"/>
      <c r="G1077" s="25"/>
      <c r="H1077" s="25"/>
      <c r="I1077" s="25"/>
      <c r="J1077" s="25"/>
    </row>
    <row r="1078" spans="4:10" x14ac:dyDescent="0.2">
      <c r="D1078" s="25"/>
      <c r="E1078" s="25"/>
      <c r="F1078" s="25"/>
      <c r="G1078" s="25"/>
      <c r="H1078" s="25"/>
      <c r="I1078" s="25"/>
      <c r="J1078" s="25"/>
    </row>
    <row r="1079" spans="4:10" x14ac:dyDescent="0.2">
      <c r="D1079" s="25"/>
      <c r="E1079" s="25"/>
      <c r="F1079" s="25"/>
      <c r="G1079" s="25"/>
      <c r="H1079" s="25"/>
      <c r="I1079" s="25"/>
      <c r="J1079" s="25"/>
    </row>
    <row r="1080" spans="4:10" x14ac:dyDescent="0.2">
      <c r="D1080" s="25"/>
      <c r="E1080" s="25"/>
      <c r="F1080" s="25"/>
      <c r="G1080" s="25"/>
      <c r="H1080" s="25"/>
      <c r="I1080" s="25"/>
      <c r="J1080" s="25"/>
    </row>
    <row r="1081" spans="4:10" x14ac:dyDescent="0.2">
      <c r="D1081" s="25"/>
      <c r="E1081" s="25"/>
      <c r="F1081" s="25"/>
      <c r="G1081" s="25"/>
      <c r="H1081" s="25"/>
      <c r="I1081" s="25"/>
      <c r="J1081" s="25"/>
    </row>
    <row r="1082" spans="4:10" x14ac:dyDescent="0.2">
      <c r="D1082" s="25"/>
      <c r="E1082" s="25"/>
      <c r="F1082" s="25"/>
      <c r="G1082" s="25"/>
      <c r="H1082" s="25"/>
      <c r="I1082" s="25"/>
      <c r="J1082" s="25"/>
    </row>
    <row r="1083" spans="4:10" x14ac:dyDescent="0.2">
      <c r="D1083" s="25"/>
      <c r="E1083" s="25"/>
      <c r="F1083" s="25"/>
      <c r="G1083" s="25"/>
      <c r="H1083" s="25"/>
      <c r="I1083" s="25"/>
      <c r="J1083" s="25"/>
    </row>
    <row r="1084" spans="4:10" x14ac:dyDescent="0.2">
      <c r="D1084" s="25"/>
      <c r="E1084" s="25"/>
      <c r="F1084" s="25"/>
      <c r="G1084" s="25"/>
      <c r="H1084" s="25"/>
      <c r="I1084" s="25"/>
      <c r="J1084" s="25"/>
    </row>
    <row r="1085" spans="4:10" x14ac:dyDescent="0.2">
      <c r="D1085" s="25"/>
      <c r="E1085" s="25"/>
      <c r="F1085" s="25"/>
      <c r="G1085" s="25"/>
      <c r="H1085" s="25"/>
      <c r="I1085" s="25"/>
      <c r="J1085" s="25"/>
    </row>
    <row r="1086" spans="4:10" x14ac:dyDescent="0.2">
      <c r="D1086" s="25"/>
      <c r="E1086" s="25"/>
      <c r="F1086" s="25"/>
      <c r="G1086" s="25"/>
      <c r="H1086" s="25"/>
      <c r="I1086" s="25"/>
      <c r="J1086" s="25"/>
    </row>
    <row r="1087" spans="4:10" x14ac:dyDescent="0.2">
      <c r="D1087" s="25"/>
      <c r="E1087" s="25"/>
      <c r="F1087" s="25"/>
      <c r="G1087" s="25"/>
      <c r="H1087" s="25"/>
      <c r="I1087" s="25"/>
      <c r="J1087" s="25"/>
    </row>
    <row r="1088" spans="4:10" x14ac:dyDescent="0.2">
      <c r="D1088" s="25"/>
      <c r="E1088" s="25"/>
      <c r="F1088" s="25"/>
      <c r="G1088" s="25"/>
      <c r="H1088" s="25"/>
      <c r="I1088" s="25"/>
      <c r="J1088" s="25"/>
    </row>
    <row r="1089" spans="4:10" x14ac:dyDescent="0.2">
      <c r="D1089" s="25"/>
      <c r="E1089" s="25"/>
      <c r="F1089" s="25"/>
      <c r="G1089" s="25"/>
      <c r="H1089" s="25"/>
      <c r="I1089" s="25"/>
      <c r="J1089" s="25"/>
    </row>
    <row r="1090" spans="4:10" x14ac:dyDescent="0.2">
      <c r="D1090" s="25"/>
      <c r="E1090" s="25"/>
      <c r="F1090" s="25"/>
      <c r="G1090" s="25"/>
      <c r="H1090" s="25"/>
      <c r="I1090" s="25"/>
      <c r="J1090" s="25"/>
    </row>
    <row r="1091" spans="4:10" x14ac:dyDescent="0.2">
      <c r="D1091" s="25"/>
      <c r="E1091" s="25"/>
      <c r="F1091" s="25"/>
      <c r="G1091" s="25"/>
      <c r="H1091" s="25"/>
      <c r="I1091" s="25"/>
      <c r="J1091" s="25"/>
    </row>
    <row r="1092" spans="4:10" x14ac:dyDescent="0.2">
      <c r="D1092" s="25"/>
      <c r="E1092" s="25"/>
      <c r="F1092" s="25"/>
      <c r="G1092" s="25"/>
      <c r="H1092" s="25"/>
      <c r="I1092" s="25"/>
      <c r="J1092" s="25"/>
    </row>
    <row r="1093" spans="4:10" x14ac:dyDescent="0.2">
      <c r="D1093" s="25"/>
      <c r="E1093" s="25"/>
      <c r="F1093" s="25"/>
      <c r="G1093" s="25"/>
      <c r="H1093" s="25"/>
      <c r="I1093" s="25"/>
      <c r="J1093" s="25"/>
    </row>
    <row r="1094" spans="4:10" x14ac:dyDescent="0.2">
      <c r="D1094" s="25"/>
      <c r="E1094" s="25"/>
      <c r="F1094" s="25"/>
      <c r="G1094" s="25"/>
      <c r="H1094" s="25"/>
      <c r="I1094" s="25"/>
      <c r="J1094" s="25"/>
    </row>
    <row r="1095" spans="4:10" x14ac:dyDescent="0.2">
      <c r="D1095" s="25"/>
      <c r="E1095" s="25"/>
      <c r="F1095" s="25"/>
      <c r="G1095" s="25"/>
      <c r="H1095" s="25"/>
      <c r="I1095" s="25"/>
      <c r="J1095" s="25"/>
    </row>
    <row r="1096" spans="4:10" x14ac:dyDescent="0.2">
      <c r="D1096" s="25"/>
      <c r="E1096" s="25"/>
      <c r="F1096" s="25"/>
      <c r="G1096" s="25"/>
      <c r="H1096" s="25"/>
      <c r="I1096" s="25"/>
      <c r="J1096" s="25"/>
    </row>
    <row r="1097" spans="4:10" x14ac:dyDescent="0.2">
      <c r="D1097" s="25"/>
      <c r="E1097" s="25"/>
      <c r="F1097" s="25"/>
      <c r="G1097" s="25"/>
      <c r="H1097" s="25"/>
      <c r="I1097" s="25"/>
      <c r="J1097" s="25"/>
    </row>
    <row r="1098" spans="4:10" x14ac:dyDescent="0.2">
      <c r="D1098" s="25"/>
      <c r="E1098" s="25"/>
      <c r="F1098" s="25"/>
      <c r="G1098" s="25"/>
      <c r="H1098" s="25"/>
      <c r="I1098" s="25"/>
      <c r="J1098" s="25"/>
    </row>
    <row r="1099" spans="4:10" x14ac:dyDescent="0.2">
      <c r="D1099" s="25"/>
      <c r="E1099" s="25"/>
      <c r="F1099" s="25"/>
      <c r="G1099" s="25"/>
      <c r="H1099" s="25"/>
      <c r="I1099" s="25"/>
      <c r="J1099" s="25"/>
    </row>
    <row r="1100" spans="4:10" x14ac:dyDescent="0.2">
      <c r="D1100" s="25"/>
      <c r="E1100" s="25"/>
      <c r="F1100" s="25"/>
      <c r="G1100" s="25"/>
      <c r="H1100" s="25"/>
      <c r="I1100" s="25"/>
      <c r="J1100" s="25"/>
    </row>
    <row r="1101" spans="4:10" x14ac:dyDescent="0.2">
      <c r="D1101" s="25"/>
      <c r="E1101" s="25"/>
      <c r="F1101" s="25"/>
      <c r="G1101" s="25"/>
      <c r="H1101" s="25"/>
      <c r="I1101" s="25"/>
      <c r="J1101" s="25"/>
    </row>
    <row r="1102" spans="4:10" x14ac:dyDescent="0.2">
      <c r="D1102" s="25"/>
      <c r="E1102" s="25"/>
      <c r="F1102" s="25"/>
      <c r="G1102" s="25"/>
      <c r="H1102" s="25"/>
      <c r="I1102" s="25"/>
      <c r="J1102" s="25"/>
    </row>
    <row r="1103" spans="4:10" x14ac:dyDescent="0.2">
      <c r="D1103" s="25"/>
      <c r="E1103" s="25"/>
      <c r="F1103" s="25"/>
      <c r="G1103" s="25"/>
      <c r="H1103" s="25"/>
      <c r="I1103" s="25"/>
      <c r="J1103" s="25"/>
    </row>
    <row r="1104" spans="4:10" x14ac:dyDescent="0.2">
      <c r="D1104" s="25"/>
      <c r="E1104" s="25"/>
      <c r="F1104" s="25"/>
      <c r="G1104" s="25"/>
      <c r="H1104" s="25"/>
      <c r="I1104" s="25"/>
      <c r="J1104" s="25"/>
    </row>
    <row r="1105" spans="4:10" x14ac:dyDescent="0.2">
      <c r="D1105" s="25"/>
      <c r="E1105" s="25"/>
      <c r="F1105" s="25"/>
      <c r="G1105" s="25"/>
      <c r="H1105" s="25"/>
      <c r="I1105" s="25"/>
      <c r="J1105" s="25"/>
    </row>
    <row r="1106" spans="4:10" x14ac:dyDescent="0.2">
      <c r="D1106" s="25"/>
      <c r="E1106" s="25"/>
      <c r="F1106" s="25"/>
      <c r="G1106" s="25"/>
      <c r="H1106" s="25"/>
      <c r="I1106" s="25"/>
      <c r="J1106" s="25"/>
    </row>
    <row r="1107" spans="4:10" x14ac:dyDescent="0.2">
      <c r="D1107" s="25"/>
      <c r="E1107" s="25"/>
      <c r="F1107" s="25"/>
      <c r="G1107" s="25"/>
      <c r="H1107" s="25"/>
      <c r="I1107" s="25"/>
      <c r="J1107" s="25"/>
    </row>
    <row r="1108" spans="4:10" x14ac:dyDescent="0.2">
      <c r="D1108" s="25"/>
      <c r="E1108" s="25"/>
      <c r="F1108" s="25"/>
      <c r="G1108" s="25"/>
      <c r="H1108" s="25"/>
      <c r="I1108" s="25"/>
      <c r="J1108" s="25"/>
    </row>
    <row r="1109" spans="4:10" x14ac:dyDescent="0.2">
      <c r="D1109" s="25"/>
      <c r="E1109" s="25"/>
      <c r="F1109" s="25"/>
      <c r="G1109" s="25"/>
      <c r="H1109" s="25"/>
      <c r="I1109" s="25"/>
      <c r="J1109" s="25"/>
    </row>
    <row r="1110" spans="4:10" x14ac:dyDescent="0.2">
      <c r="D1110" s="25"/>
      <c r="E1110" s="25"/>
      <c r="F1110" s="25"/>
      <c r="G1110" s="25"/>
      <c r="H1110" s="25"/>
      <c r="I1110" s="25"/>
      <c r="J1110" s="25"/>
    </row>
    <row r="1111" spans="4:10" x14ac:dyDescent="0.2">
      <c r="D1111" s="25"/>
      <c r="E1111" s="25"/>
      <c r="F1111" s="25"/>
      <c r="G1111" s="25"/>
      <c r="H1111" s="25"/>
      <c r="I1111" s="25"/>
      <c r="J1111" s="25"/>
    </row>
    <row r="1112" spans="4:10" x14ac:dyDescent="0.2">
      <c r="D1112" s="25"/>
      <c r="E1112" s="25"/>
      <c r="F1112" s="25"/>
      <c r="G1112" s="25"/>
      <c r="H1112" s="25"/>
      <c r="I1112" s="25"/>
      <c r="J1112" s="25"/>
    </row>
    <row r="1113" spans="4:10" x14ac:dyDescent="0.2">
      <c r="D1113" s="25"/>
      <c r="E1113" s="25"/>
      <c r="F1113" s="25"/>
      <c r="G1113" s="25"/>
      <c r="H1113" s="25"/>
      <c r="I1113" s="25"/>
      <c r="J1113" s="25"/>
    </row>
    <row r="1114" spans="4:10" x14ac:dyDescent="0.2">
      <c r="D1114" s="25"/>
      <c r="E1114" s="25"/>
      <c r="F1114" s="25"/>
      <c r="G1114" s="25"/>
      <c r="H1114" s="25"/>
      <c r="I1114" s="25"/>
      <c r="J1114" s="25"/>
    </row>
    <row r="1115" spans="4:10" x14ac:dyDescent="0.2">
      <c r="D1115" s="25"/>
      <c r="E1115" s="25"/>
      <c r="F1115" s="25"/>
      <c r="G1115" s="25"/>
      <c r="H1115" s="25"/>
      <c r="I1115" s="25"/>
      <c r="J1115" s="25"/>
    </row>
    <row r="1116" spans="4:10" x14ac:dyDescent="0.2">
      <c r="D1116" s="25"/>
      <c r="E1116" s="25"/>
      <c r="F1116" s="25"/>
      <c r="G1116" s="25"/>
      <c r="H1116" s="25"/>
      <c r="I1116" s="25"/>
      <c r="J1116" s="25"/>
    </row>
    <row r="1117" spans="4:10" x14ac:dyDescent="0.2">
      <c r="D1117" s="25"/>
      <c r="E1117" s="25"/>
      <c r="F1117" s="25"/>
      <c r="G1117" s="25"/>
      <c r="H1117" s="25"/>
      <c r="I1117" s="25"/>
      <c r="J1117" s="25"/>
    </row>
    <row r="1118" spans="4:10" x14ac:dyDescent="0.2">
      <c r="D1118" s="25"/>
      <c r="E1118" s="25"/>
      <c r="F1118" s="25"/>
      <c r="G1118" s="25"/>
      <c r="H1118" s="25"/>
      <c r="I1118" s="25"/>
      <c r="J1118" s="25"/>
    </row>
    <row r="1119" spans="4:10" x14ac:dyDescent="0.2">
      <c r="D1119" s="25"/>
      <c r="E1119" s="25"/>
      <c r="F1119" s="25"/>
      <c r="G1119" s="25"/>
      <c r="H1119" s="25"/>
      <c r="I1119" s="25"/>
      <c r="J1119" s="25"/>
    </row>
    <row r="1120" spans="4:10" x14ac:dyDescent="0.2">
      <c r="D1120" s="25"/>
      <c r="E1120" s="25"/>
      <c r="F1120" s="25"/>
      <c r="G1120" s="25"/>
      <c r="H1120" s="25"/>
      <c r="I1120" s="25"/>
      <c r="J1120" s="25"/>
    </row>
    <row r="1121" spans="4:10" x14ac:dyDescent="0.2">
      <c r="D1121" s="25"/>
      <c r="E1121" s="25"/>
      <c r="F1121" s="25"/>
      <c r="G1121" s="25"/>
      <c r="H1121" s="25"/>
      <c r="I1121" s="25"/>
      <c r="J1121" s="25"/>
    </row>
    <row r="1122" spans="4:10" x14ac:dyDescent="0.2">
      <c r="D1122" s="25"/>
      <c r="E1122" s="25"/>
      <c r="F1122" s="25"/>
      <c r="G1122" s="25"/>
      <c r="H1122" s="25"/>
      <c r="I1122" s="25"/>
      <c r="J1122" s="25"/>
    </row>
    <row r="1123" spans="4:10" x14ac:dyDescent="0.2">
      <c r="D1123" s="25"/>
      <c r="E1123" s="25"/>
      <c r="F1123" s="25"/>
      <c r="G1123" s="25"/>
      <c r="H1123" s="25"/>
      <c r="I1123" s="25"/>
      <c r="J1123" s="25"/>
    </row>
    <row r="1124" spans="4:10" x14ac:dyDescent="0.2">
      <c r="D1124" s="25"/>
      <c r="E1124" s="25"/>
      <c r="F1124" s="25"/>
      <c r="G1124" s="25"/>
      <c r="H1124" s="25"/>
      <c r="I1124" s="25"/>
      <c r="J1124" s="25"/>
    </row>
    <row r="1125" spans="4:10" x14ac:dyDescent="0.2">
      <c r="D1125" s="25"/>
      <c r="E1125" s="25"/>
      <c r="F1125" s="25"/>
      <c r="G1125" s="25"/>
      <c r="H1125" s="25"/>
      <c r="I1125" s="25"/>
      <c r="J1125" s="25"/>
    </row>
    <row r="1126" spans="4:10" x14ac:dyDescent="0.2">
      <c r="D1126" s="25"/>
      <c r="E1126" s="25"/>
      <c r="F1126" s="25"/>
      <c r="G1126" s="25"/>
      <c r="H1126" s="25"/>
      <c r="I1126" s="25"/>
      <c r="J1126" s="25"/>
    </row>
    <row r="1127" spans="4:10" x14ac:dyDescent="0.2">
      <c r="D1127" s="25"/>
      <c r="E1127" s="25"/>
      <c r="F1127" s="25"/>
      <c r="G1127" s="25"/>
      <c r="H1127" s="25"/>
      <c r="I1127" s="25"/>
      <c r="J1127" s="25"/>
    </row>
    <row r="1128" spans="4:10" x14ac:dyDescent="0.2">
      <c r="D1128" s="25"/>
      <c r="E1128" s="25"/>
      <c r="F1128" s="25"/>
      <c r="G1128" s="25"/>
      <c r="H1128" s="25"/>
      <c r="I1128" s="25"/>
      <c r="J1128" s="25"/>
    </row>
    <row r="1129" spans="4:10" x14ac:dyDescent="0.2">
      <c r="D1129" s="25"/>
      <c r="E1129" s="25"/>
      <c r="F1129" s="25"/>
      <c r="G1129" s="25"/>
      <c r="H1129" s="25"/>
      <c r="I1129" s="25"/>
      <c r="J1129" s="25"/>
    </row>
    <row r="1130" spans="4:10" x14ac:dyDescent="0.2">
      <c r="D1130" s="25"/>
      <c r="E1130" s="25"/>
      <c r="F1130" s="25"/>
      <c r="G1130" s="25"/>
      <c r="H1130" s="25"/>
      <c r="I1130" s="25"/>
      <c r="J1130" s="25"/>
    </row>
    <row r="1131" spans="4:10" x14ac:dyDescent="0.2">
      <c r="D1131" s="25"/>
      <c r="E1131" s="25"/>
      <c r="F1131" s="25"/>
      <c r="G1131" s="25"/>
      <c r="H1131" s="25"/>
      <c r="I1131" s="25"/>
      <c r="J1131" s="25"/>
    </row>
    <row r="1132" spans="4:10" x14ac:dyDescent="0.2">
      <c r="D1132" s="25"/>
      <c r="E1132" s="25"/>
      <c r="F1132" s="25"/>
      <c r="G1132" s="25"/>
      <c r="H1132" s="25"/>
      <c r="I1132" s="25"/>
      <c r="J1132" s="25"/>
    </row>
    <row r="1133" spans="4:10" x14ac:dyDescent="0.2">
      <c r="D1133" s="25"/>
      <c r="E1133" s="25"/>
      <c r="F1133" s="25"/>
      <c r="G1133" s="25"/>
      <c r="H1133" s="25"/>
      <c r="I1133" s="25"/>
      <c r="J1133" s="25"/>
    </row>
    <row r="1134" spans="4:10" x14ac:dyDescent="0.2">
      <c r="D1134" s="25"/>
      <c r="E1134" s="25"/>
      <c r="F1134" s="25"/>
      <c r="G1134" s="25"/>
      <c r="H1134" s="25"/>
      <c r="I1134" s="25"/>
      <c r="J1134" s="25"/>
    </row>
    <row r="1135" spans="4:10" x14ac:dyDescent="0.2">
      <c r="D1135" s="25"/>
      <c r="E1135" s="25"/>
      <c r="F1135" s="25"/>
      <c r="G1135" s="25"/>
      <c r="H1135" s="25"/>
      <c r="I1135" s="25"/>
      <c r="J1135" s="25"/>
    </row>
    <row r="1136" spans="4:10" x14ac:dyDescent="0.2">
      <c r="D1136" s="25"/>
      <c r="E1136" s="25"/>
      <c r="F1136" s="25"/>
      <c r="G1136" s="25"/>
      <c r="H1136" s="25"/>
      <c r="I1136" s="25"/>
      <c r="J1136" s="25"/>
    </row>
    <row r="1137" spans="4:10" x14ac:dyDescent="0.2">
      <c r="D1137" s="25"/>
      <c r="E1137" s="25"/>
      <c r="F1137" s="25"/>
      <c r="G1137" s="25"/>
      <c r="H1137" s="25"/>
      <c r="I1137" s="25"/>
      <c r="J1137" s="25"/>
    </row>
    <row r="1138" spans="4:10" x14ac:dyDescent="0.2">
      <c r="D1138" s="25"/>
      <c r="E1138" s="25"/>
      <c r="F1138" s="25"/>
      <c r="G1138" s="25"/>
      <c r="H1138" s="25"/>
      <c r="I1138" s="25"/>
      <c r="J1138" s="25"/>
    </row>
    <row r="1139" spans="4:10" x14ac:dyDescent="0.2">
      <c r="D1139" s="25"/>
      <c r="E1139" s="25"/>
      <c r="F1139" s="25"/>
      <c r="G1139" s="25"/>
      <c r="H1139" s="25"/>
      <c r="I1139" s="25"/>
      <c r="J1139" s="25"/>
    </row>
    <row r="1140" spans="4:10" x14ac:dyDescent="0.2">
      <c r="D1140" s="25"/>
      <c r="E1140" s="25"/>
      <c r="F1140" s="25"/>
      <c r="G1140" s="25"/>
      <c r="H1140" s="25"/>
      <c r="I1140" s="25"/>
      <c r="J1140" s="25"/>
    </row>
    <row r="1141" spans="4:10" x14ac:dyDescent="0.2">
      <c r="D1141" s="25"/>
      <c r="E1141" s="25"/>
      <c r="F1141" s="25"/>
      <c r="G1141" s="25"/>
      <c r="H1141" s="25"/>
      <c r="I1141" s="25"/>
      <c r="J1141" s="25"/>
    </row>
    <row r="1142" spans="4:10" x14ac:dyDescent="0.2">
      <c r="D1142" s="25"/>
      <c r="E1142" s="25"/>
      <c r="F1142" s="25"/>
      <c r="G1142" s="25"/>
      <c r="H1142" s="25"/>
      <c r="I1142" s="25"/>
      <c r="J1142" s="25"/>
    </row>
    <row r="1143" spans="4:10" x14ac:dyDescent="0.2">
      <c r="D1143" s="25"/>
      <c r="E1143" s="25"/>
      <c r="F1143" s="25"/>
      <c r="G1143" s="25"/>
      <c r="H1143" s="25"/>
      <c r="I1143" s="25"/>
      <c r="J1143" s="25"/>
    </row>
    <row r="1144" spans="4:10" x14ac:dyDescent="0.2">
      <c r="D1144" s="25"/>
      <c r="E1144" s="25"/>
      <c r="F1144" s="25"/>
      <c r="G1144" s="25"/>
      <c r="H1144" s="25"/>
      <c r="I1144" s="25"/>
      <c r="J1144" s="25"/>
    </row>
    <row r="1145" spans="4:10" x14ac:dyDescent="0.2">
      <c r="D1145" s="25"/>
      <c r="E1145" s="25"/>
      <c r="F1145" s="25"/>
      <c r="G1145" s="25"/>
      <c r="H1145" s="25"/>
      <c r="I1145" s="25"/>
      <c r="J1145" s="25"/>
    </row>
    <row r="1146" spans="4:10" x14ac:dyDescent="0.2">
      <c r="D1146" s="25"/>
      <c r="E1146" s="25"/>
      <c r="F1146" s="25"/>
      <c r="G1146" s="25"/>
      <c r="H1146" s="25"/>
      <c r="I1146" s="25"/>
      <c r="J1146" s="25"/>
    </row>
    <row r="1147" spans="4:10" x14ac:dyDescent="0.2">
      <c r="D1147" s="25"/>
      <c r="E1147" s="25"/>
      <c r="F1147" s="25"/>
      <c r="G1147" s="25"/>
      <c r="H1147" s="25"/>
      <c r="I1147" s="25"/>
      <c r="J1147" s="25"/>
    </row>
    <row r="1148" spans="4:10" x14ac:dyDescent="0.2">
      <c r="D1148" s="25"/>
      <c r="E1148" s="25"/>
      <c r="F1148" s="25"/>
      <c r="G1148" s="25"/>
      <c r="H1148" s="25"/>
      <c r="I1148" s="25"/>
      <c r="J1148" s="25"/>
    </row>
    <row r="1149" spans="4:10" x14ac:dyDescent="0.2">
      <c r="D1149" s="25"/>
      <c r="E1149" s="25"/>
      <c r="F1149" s="25"/>
      <c r="G1149" s="25"/>
      <c r="H1149" s="25"/>
      <c r="I1149" s="25"/>
      <c r="J1149" s="25"/>
    </row>
    <row r="1150" spans="4:10" x14ac:dyDescent="0.2">
      <c r="D1150" s="25"/>
      <c r="E1150" s="25"/>
      <c r="F1150" s="25"/>
      <c r="G1150" s="25"/>
      <c r="H1150" s="25"/>
      <c r="I1150" s="25"/>
      <c r="J1150" s="25"/>
    </row>
    <row r="1151" spans="4:10" x14ac:dyDescent="0.2">
      <c r="D1151" s="25"/>
      <c r="E1151" s="25"/>
      <c r="F1151" s="25"/>
      <c r="G1151" s="25"/>
      <c r="H1151" s="25"/>
      <c r="I1151" s="25"/>
      <c r="J1151" s="25"/>
    </row>
    <row r="1152" spans="4:10" x14ac:dyDescent="0.2">
      <c r="D1152" s="25"/>
      <c r="E1152" s="25"/>
      <c r="F1152" s="25"/>
      <c r="G1152" s="25"/>
      <c r="H1152" s="25"/>
      <c r="I1152" s="25"/>
      <c r="J1152" s="25"/>
    </row>
    <row r="1153" spans="4:10" x14ac:dyDescent="0.2">
      <c r="D1153" s="25"/>
      <c r="E1153" s="25"/>
      <c r="F1153" s="25"/>
      <c r="G1153" s="25"/>
      <c r="H1153" s="25"/>
      <c r="I1153" s="25"/>
      <c r="J1153" s="25"/>
    </row>
    <row r="1154" spans="4:10" x14ac:dyDescent="0.2">
      <c r="D1154" s="25"/>
      <c r="E1154" s="25"/>
      <c r="F1154" s="25"/>
      <c r="G1154" s="25"/>
      <c r="H1154" s="25"/>
      <c r="I1154" s="25"/>
      <c r="J1154" s="25"/>
    </row>
    <row r="1155" spans="4:10" x14ac:dyDescent="0.2">
      <c r="D1155" s="25"/>
      <c r="E1155" s="25"/>
      <c r="F1155" s="25"/>
      <c r="G1155" s="25"/>
      <c r="H1155" s="25"/>
      <c r="I1155" s="25"/>
      <c r="J1155" s="25"/>
    </row>
    <row r="1156" spans="4:10" x14ac:dyDescent="0.2">
      <c r="D1156" s="25"/>
      <c r="E1156" s="25"/>
      <c r="F1156" s="25"/>
      <c r="G1156" s="25"/>
      <c r="H1156" s="25"/>
      <c r="I1156" s="25"/>
      <c r="J1156" s="25"/>
    </row>
    <row r="1157" spans="4:10" x14ac:dyDescent="0.2">
      <c r="D1157" s="25"/>
      <c r="E1157" s="25"/>
      <c r="F1157" s="25"/>
      <c r="G1157" s="25"/>
      <c r="H1157" s="25"/>
      <c r="I1157" s="25"/>
      <c r="J1157" s="25"/>
    </row>
    <row r="1158" spans="4:10" x14ac:dyDescent="0.2">
      <c r="D1158" s="25"/>
      <c r="E1158" s="25"/>
      <c r="F1158" s="25"/>
      <c r="G1158" s="25"/>
      <c r="H1158" s="25"/>
      <c r="I1158" s="25"/>
      <c r="J1158" s="25"/>
    </row>
    <row r="1159" spans="4:10" x14ac:dyDescent="0.2">
      <c r="D1159" s="25"/>
      <c r="E1159" s="25"/>
      <c r="F1159" s="25"/>
      <c r="G1159" s="25"/>
      <c r="H1159" s="25"/>
      <c r="I1159" s="25"/>
      <c r="J1159" s="25"/>
    </row>
    <row r="1160" spans="4:10" x14ac:dyDescent="0.2">
      <c r="D1160" s="25"/>
      <c r="E1160" s="25"/>
      <c r="F1160" s="25"/>
      <c r="G1160" s="25"/>
      <c r="H1160" s="25"/>
      <c r="I1160" s="25"/>
      <c r="J1160" s="25"/>
    </row>
    <row r="1161" spans="4:10" x14ac:dyDescent="0.2">
      <c r="D1161" s="25"/>
      <c r="E1161" s="25"/>
      <c r="F1161" s="25"/>
      <c r="G1161" s="25"/>
      <c r="H1161" s="25"/>
      <c r="I1161" s="25"/>
      <c r="J1161" s="25"/>
    </row>
    <row r="1162" spans="4:10" x14ac:dyDescent="0.2">
      <c r="D1162" s="25"/>
      <c r="E1162" s="25"/>
      <c r="F1162" s="25"/>
      <c r="G1162" s="25"/>
      <c r="H1162" s="25"/>
      <c r="I1162" s="25"/>
      <c r="J1162" s="25"/>
    </row>
    <row r="1163" spans="4:10" x14ac:dyDescent="0.2">
      <c r="D1163" s="25"/>
      <c r="E1163" s="25"/>
      <c r="F1163" s="25"/>
      <c r="G1163" s="25"/>
      <c r="H1163" s="25"/>
      <c r="I1163" s="25"/>
      <c r="J1163" s="25"/>
    </row>
    <row r="1164" spans="4:10" x14ac:dyDescent="0.2">
      <c r="D1164" s="25"/>
      <c r="E1164" s="25"/>
      <c r="F1164" s="25"/>
      <c r="G1164" s="25"/>
      <c r="H1164" s="25"/>
      <c r="I1164" s="25"/>
      <c r="J1164" s="25"/>
    </row>
    <row r="1165" spans="4:10" x14ac:dyDescent="0.2">
      <c r="D1165" s="25"/>
      <c r="E1165" s="25"/>
      <c r="F1165" s="25"/>
      <c r="G1165" s="25"/>
      <c r="H1165" s="25"/>
      <c r="I1165" s="25"/>
      <c r="J1165" s="25"/>
    </row>
    <row r="1166" spans="4:10" x14ac:dyDescent="0.2">
      <c r="D1166" s="25"/>
      <c r="E1166" s="25"/>
      <c r="F1166" s="25"/>
      <c r="G1166" s="25"/>
      <c r="H1166" s="25"/>
      <c r="I1166" s="25"/>
      <c r="J1166" s="25"/>
    </row>
    <row r="1167" spans="4:10" x14ac:dyDescent="0.2">
      <c r="D1167" s="25"/>
      <c r="E1167" s="25"/>
      <c r="F1167" s="25"/>
      <c r="G1167" s="25"/>
      <c r="H1167" s="25"/>
      <c r="I1167" s="25"/>
      <c r="J1167" s="25"/>
    </row>
    <row r="1168" spans="4:10" x14ac:dyDescent="0.2">
      <c r="D1168" s="25"/>
      <c r="E1168" s="25"/>
      <c r="F1168" s="25"/>
      <c r="G1168" s="25"/>
      <c r="H1168" s="25"/>
      <c r="I1168" s="25"/>
      <c r="J1168" s="25"/>
    </row>
    <row r="1169" spans="4:10" x14ac:dyDescent="0.2">
      <c r="D1169" s="25"/>
      <c r="E1169" s="25"/>
      <c r="F1169" s="25"/>
      <c r="G1169" s="25"/>
      <c r="H1169" s="25"/>
      <c r="I1169" s="25"/>
      <c r="J1169" s="25"/>
    </row>
    <row r="1170" spans="4:10" x14ac:dyDescent="0.2">
      <c r="D1170" s="25"/>
      <c r="E1170" s="25"/>
      <c r="F1170" s="25"/>
      <c r="G1170" s="25"/>
      <c r="H1170" s="25"/>
      <c r="I1170" s="25"/>
      <c r="J1170" s="25"/>
    </row>
    <row r="1171" spans="4:10" x14ac:dyDescent="0.2">
      <c r="D1171" s="25"/>
      <c r="E1171" s="25"/>
      <c r="F1171" s="25"/>
      <c r="G1171" s="25"/>
      <c r="H1171" s="25"/>
      <c r="I1171" s="25"/>
      <c r="J1171" s="25"/>
    </row>
    <row r="1172" spans="4:10" x14ac:dyDescent="0.2">
      <c r="D1172" s="25"/>
      <c r="E1172" s="25"/>
      <c r="F1172" s="25"/>
      <c r="G1172" s="25"/>
      <c r="H1172" s="25"/>
      <c r="I1172" s="25"/>
      <c r="J1172" s="25"/>
    </row>
    <row r="1173" spans="4:10" x14ac:dyDescent="0.2">
      <c r="D1173" s="25"/>
      <c r="E1173" s="25"/>
      <c r="F1173" s="25"/>
      <c r="G1173" s="25"/>
      <c r="H1173" s="25"/>
      <c r="I1173" s="25"/>
      <c r="J1173" s="25"/>
    </row>
    <row r="1174" spans="4:10" x14ac:dyDescent="0.2">
      <c r="D1174" s="25"/>
      <c r="E1174" s="25"/>
      <c r="F1174" s="25"/>
      <c r="G1174" s="25"/>
      <c r="H1174" s="25"/>
      <c r="I1174" s="25"/>
      <c r="J1174" s="25"/>
    </row>
    <row r="1175" spans="4:10" x14ac:dyDescent="0.2">
      <c r="D1175" s="25"/>
      <c r="E1175" s="25"/>
      <c r="F1175" s="25"/>
      <c r="G1175" s="25"/>
      <c r="H1175" s="25"/>
      <c r="I1175" s="25"/>
      <c r="J1175" s="25"/>
    </row>
    <row r="1176" spans="4:10" x14ac:dyDescent="0.2">
      <c r="D1176" s="25"/>
      <c r="E1176" s="25"/>
      <c r="F1176" s="25"/>
      <c r="G1176" s="25"/>
      <c r="H1176" s="25"/>
      <c r="I1176" s="25"/>
      <c r="J1176" s="25"/>
    </row>
    <row r="1177" spans="4:10" x14ac:dyDescent="0.2">
      <c r="D1177" s="25"/>
      <c r="E1177" s="25"/>
      <c r="F1177" s="25"/>
      <c r="G1177" s="25"/>
      <c r="H1177" s="25"/>
      <c r="I1177" s="25"/>
      <c r="J1177" s="25"/>
    </row>
    <row r="1178" spans="4:10" x14ac:dyDescent="0.2">
      <c r="D1178" s="25"/>
      <c r="E1178" s="25"/>
      <c r="F1178" s="25"/>
      <c r="G1178" s="25"/>
      <c r="H1178" s="25"/>
      <c r="I1178" s="25"/>
      <c r="J1178" s="25"/>
    </row>
    <row r="1179" spans="4:10" x14ac:dyDescent="0.2">
      <c r="D1179" s="25"/>
      <c r="E1179" s="25"/>
      <c r="F1179" s="25"/>
      <c r="G1179" s="25"/>
      <c r="H1179" s="25"/>
      <c r="I1179" s="25"/>
      <c r="J1179" s="25"/>
    </row>
    <row r="1180" spans="4:10" x14ac:dyDescent="0.2">
      <c r="D1180" s="25"/>
      <c r="E1180" s="25"/>
      <c r="F1180" s="25"/>
      <c r="G1180" s="25"/>
      <c r="H1180" s="25"/>
      <c r="I1180" s="25"/>
      <c r="J1180" s="25"/>
    </row>
    <row r="1181" spans="4:10" x14ac:dyDescent="0.2">
      <c r="D1181" s="25"/>
      <c r="E1181" s="25"/>
      <c r="F1181" s="25"/>
      <c r="G1181" s="25"/>
      <c r="H1181" s="25"/>
      <c r="I1181" s="25"/>
      <c r="J1181" s="25"/>
    </row>
    <row r="1182" spans="4:10" x14ac:dyDescent="0.2">
      <c r="D1182" s="25"/>
      <c r="E1182" s="25"/>
      <c r="F1182" s="25"/>
      <c r="G1182" s="25"/>
      <c r="H1182" s="25"/>
      <c r="I1182" s="25"/>
      <c r="J1182" s="25"/>
    </row>
    <row r="1183" spans="4:10" x14ac:dyDescent="0.2">
      <c r="D1183" s="25"/>
      <c r="E1183" s="25"/>
      <c r="F1183" s="25"/>
      <c r="G1183" s="25"/>
      <c r="H1183" s="25"/>
      <c r="I1183" s="25"/>
      <c r="J1183" s="25"/>
    </row>
    <row r="1184" spans="4:10" x14ac:dyDescent="0.2">
      <c r="D1184" s="25"/>
      <c r="E1184" s="25"/>
      <c r="F1184" s="25"/>
      <c r="G1184" s="25"/>
      <c r="H1184" s="25"/>
      <c r="I1184" s="25"/>
      <c r="J1184" s="25"/>
    </row>
    <row r="1185" spans="4:10" x14ac:dyDescent="0.2">
      <c r="D1185" s="25"/>
      <c r="E1185" s="25"/>
      <c r="F1185" s="25"/>
      <c r="G1185" s="25"/>
      <c r="H1185" s="25"/>
      <c r="I1185" s="25"/>
      <c r="J1185" s="25"/>
    </row>
    <row r="1186" spans="4:10" x14ac:dyDescent="0.2">
      <c r="D1186" s="25"/>
      <c r="E1186" s="25"/>
      <c r="F1186" s="25"/>
      <c r="G1186" s="25"/>
      <c r="H1186" s="25"/>
      <c r="I1186" s="25"/>
      <c r="J1186" s="25"/>
    </row>
    <row r="1187" spans="4:10" x14ac:dyDescent="0.2">
      <c r="D1187" s="25"/>
      <c r="E1187" s="25"/>
      <c r="F1187" s="25"/>
      <c r="G1187" s="25"/>
      <c r="H1187" s="25"/>
      <c r="I1187" s="25"/>
      <c r="J1187" s="25"/>
    </row>
    <row r="1188" spans="4:10" x14ac:dyDescent="0.2">
      <c r="D1188" s="25"/>
      <c r="E1188" s="25"/>
      <c r="F1188" s="25"/>
      <c r="G1188" s="25"/>
      <c r="H1188" s="25"/>
      <c r="I1188" s="25"/>
      <c r="J1188" s="25"/>
    </row>
    <row r="1189" spans="4:10" x14ac:dyDescent="0.2">
      <c r="D1189" s="25"/>
      <c r="E1189" s="25"/>
      <c r="F1189" s="25"/>
      <c r="G1189" s="25"/>
      <c r="H1189" s="25"/>
      <c r="I1189" s="25"/>
      <c r="J1189" s="25"/>
    </row>
    <row r="1190" spans="4:10" x14ac:dyDescent="0.2">
      <c r="D1190" s="25"/>
      <c r="E1190" s="25"/>
      <c r="F1190" s="25"/>
      <c r="G1190" s="25"/>
      <c r="H1190" s="25"/>
      <c r="I1190" s="25"/>
      <c r="J1190" s="25"/>
    </row>
    <row r="1191" spans="4:10" x14ac:dyDescent="0.2">
      <c r="D1191" s="25"/>
      <c r="E1191" s="25"/>
      <c r="F1191" s="25"/>
      <c r="G1191" s="25"/>
      <c r="H1191" s="25"/>
      <c r="I1191" s="25"/>
      <c r="J1191" s="25"/>
    </row>
    <row r="1192" spans="4:10" x14ac:dyDescent="0.2">
      <c r="D1192" s="25"/>
      <c r="E1192" s="25"/>
      <c r="F1192" s="25"/>
      <c r="G1192" s="25"/>
      <c r="H1192" s="25"/>
      <c r="I1192" s="25"/>
      <c r="J1192" s="25"/>
    </row>
    <row r="1193" spans="4:10" x14ac:dyDescent="0.2">
      <c r="D1193" s="25"/>
      <c r="E1193" s="25"/>
      <c r="F1193" s="25"/>
      <c r="G1193" s="25"/>
      <c r="H1193" s="25"/>
      <c r="I1193" s="25"/>
      <c r="J1193" s="25"/>
    </row>
    <row r="1194" spans="4:10" x14ac:dyDescent="0.2">
      <c r="D1194" s="25"/>
      <c r="E1194" s="25"/>
      <c r="F1194" s="25"/>
      <c r="G1194" s="25"/>
      <c r="H1194" s="25"/>
      <c r="I1194" s="25"/>
      <c r="J1194" s="25"/>
    </row>
    <row r="1195" spans="4:10" x14ac:dyDescent="0.2">
      <c r="D1195" s="25"/>
      <c r="E1195" s="25"/>
      <c r="F1195" s="25"/>
      <c r="G1195" s="25"/>
      <c r="H1195" s="25"/>
      <c r="I1195" s="25"/>
      <c r="J1195" s="25"/>
    </row>
    <row r="1196" spans="4:10" x14ac:dyDescent="0.2">
      <c r="D1196" s="25"/>
      <c r="E1196" s="25"/>
      <c r="F1196" s="25"/>
      <c r="G1196" s="25"/>
      <c r="H1196" s="25"/>
      <c r="I1196" s="25"/>
      <c r="J1196" s="25"/>
    </row>
    <row r="1197" spans="4:10" x14ac:dyDescent="0.2">
      <c r="D1197" s="25"/>
      <c r="E1197" s="25"/>
      <c r="F1197" s="25"/>
      <c r="G1197" s="25"/>
      <c r="H1197" s="25"/>
      <c r="I1197" s="25"/>
      <c r="J1197" s="25"/>
    </row>
    <row r="1198" spans="4:10" x14ac:dyDescent="0.2">
      <c r="D1198" s="25"/>
      <c r="E1198" s="25"/>
      <c r="F1198" s="25"/>
      <c r="G1198" s="25"/>
      <c r="H1198" s="25"/>
      <c r="I1198" s="25"/>
      <c r="J1198" s="25"/>
    </row>
    <row r="1199" spans="4:10" x14ac:dyDescent="0.2">
      <c r="D1199" s="25"/>
      <c r="E1199" s="25"/>
      <c r="F1199" s="25"/>
      <c r="G1199" s="25"/>
      <c r="H1199" s="25"/>
      <c r="I1199" s="25"/>
      <c r="J1199" s="25"/>
    </row>
    <row r="1200" spans="4:10" x14ac:dyDescent="0.2">
      <c r="D1200" s="25"/>
      <c r="E1200" s="25"/>
      <c r="F1200" s="25"/>
      <c r="G1200" s="25"/>
      <c r="H1200" s="25"/>
      <c r="I1200" s="25"/>
      <c r="J1200" s="25"/>
    </row>
    <row r="1201" spans="4:10" x14ac:dyDescent="0.2">
      <c r="D1201" s="25"/>
      <c r="E1201" s="25"/>
      <c r="F1201" s="25"/>
      <c r="G1201" s="25"/>
      <c r="H1201" s="25"/>
      <c r="I1201" s="25"/>
      <c r="J1201" s="25"/>
    </row>
    <row r="1202" spans="4:10" x14ac:dyDescent="0.2">
      <c r="D1202" s="25"/>
      <c r="E1202" s="25"/>
      <c r="F1202" s="25"/>
      <c r="G1202" s="25"/>
      <c r="H1202" s="25"/>
      <c r="I1202" s="25"/>
      <c r="J1202" s="25"/>
    </row>
    <row r="1203" spans="4:10" x14ac:dyDescent="0.2">
      <c r="D1203" s="25"/>
      <c r="E1203" s="25"/>
      <c r="F1203" s="25"/>
      <c r="G1203" s="25"/>
      <c r="H1203" s="25"/>
      <c r="I1203" s="25"/>
      <c r="J1203" s="25"/>
    </row>
    <row r="1204" spans="4:10" x14ac:dyDescent="0.2">
      <c r="D1204" s="25"/>
      <c r="E1204" s="25"/>
      <c r="F1204" s="25"/>
      <c r="G1204" s="25"/>
      <c r="H1204" s="25"/>
      <c r="I1204" s="25"/>
      <c r="J1204" s="25"/>
    </row>
    <row r="1205" spans="4:10" x14ac:dyDescent="0.2">
      <c r="D1205" s="25"/>
      <c r="E1205" s="25"/>
      <c r="F1205" s="25"/>
      <c r="G1205" s="25"/>
      <c r="H1205" s="25"/>
      <c r="I1205" s="25"/>
      <c r="J1205" s="25"/>
    </row>
    <row r="1206" spans="4:10" x14ac:dyDescent="0.2">
      <c r="D1206" s="25"/>
      <c r="E1206" s="25"/>
      <c r="F1206" s="25"/>
      <c r="G1206" s="25"/>
      <c r="H1206" s="25"/>
      <c r="I1206" s="25"/>
      <c r="J1206" s="25"/>
    </row>
    <row r="1207" spans="4:10" x14ac:dyDescent="0.2">
      <c r="D1207" s="25"/>
      <c r="E1207" s="25"/>
      <c r="F1207" s="25"/>
      <c r="G1207" s="25"/>
      <c r="H1207" s="25"/>
      <c r="I1207" s="25"/>
      <c r="J1207" s="25"/>
    </row>
    <row r="1208" spans="4:10" x14ac:dyDescent="0.2">
      <c r="D1208" s="25"/>
      <c r="E1208" s="25"/>
      <c r="F1208" s="25"/>
      <c r="G1208" s="25"/>
      <c r="H1208" s="25"/>
      <c r="I1208" s="25"/>
      <c r="J1208" s="25"/>
    </row>
    <row r="1209" spans="4:10" x14ac:dyDescent="0.2">
      <c r="D1209" s="25"/>
      <c r="E1209" s="25"/>
      <c r="F1209" s="25"/>
      <c r="G1209" s="25"/>
      <c r="H1209" s="25"/>
      <c r="I1209" s="25"/>
      <c r="J1209" s="25"/>
    </row>
    <row r="1210" spans="4:10" x14ac:dyDescent="0.2">
      <c r="D1210" s="25"/>
      <c r="E1210" s="25"/>
      <c r="F1210" s="25"/>
      <c r="G1210" s="25"/>
      <c r="H1210" s="25"/>
      <c r="I1210" s="25"/>
      <c r="J1210" s="25"/>
    </row>
    <row r="1211" spans="4:10" x14ac:dyDescent="0.2">
      <c r="D1211" s="25"/>
      <c r="E1211" s="25"/>
      <c r="F1211" s="25"/>
      <c r="G1211" s="25"/>
      <c r="H1211" s="25"/>
      <c r="I1211" s="25"/>
      <c r="J1211" s="25"/>
    </row>
    <row r="1212" spans="4:10" x14ac:dyDescent="0.2">
      <c r="D1212" s="25"/>
      <c r="E1212" s="25"/>
      <c r="F1212" s="25"/>
      <c r="G1212" s="25"/>
      <c r="H1212" s="25"/>
      <c r="I1212" s="25"/>
      <c r="J1212" s="25"/>
    </row>
    <row r="1213" spans="4:10" x14ac:dyDescent="0.2">
      <c r="D1213" s="25"/>
      <c r="E1213" s="25"/>
      <c r="F1213" s="25"/>
      <c r="G1213" s="25"/>
      <c r="H1213" s="25"/>
      <c r="I1213" s="25"/>
      <c r="J1213" s="25"/>
    </row>
    <row r="1214" spans="4:10" x14ac:dyDescent="0.2">
      <c r="D1214" s="25"/>
      <c r="E1214" s="25"/>
      <c r="F1214" s="25"/>
      <c r="G1214" s="25"/>
      <c r="H1214" s="25"/>
      <c r="I1214" s="25"/>
      <c r="J1214" s="25"/>
    </row>
    <row r="1215" spans="4:10" x14ac:dyDescent="0.2">
      <c r="D1215" s="25"/>
      <c r="E1215" s="25"/>
      <c r="F1215" s="25"/>
      <c r="G1215" s="25"/>
      <c r="H1215" s="25"/>
      <c r="I1215" s="25"/>
      <c r="J1215" s="25"/>
    </row>
    <row r="1216" spans="4:10" x14ac:dyDescent="0.2">
      <c r="D1216" s="25"/>
      <c r="E1216" s="25"/>
      <c r="F1216" s="25"/>
      <c r="G1216" s="25"/>
      <c r="H1216" s="25"/>
      <c r="I1216" s="25"/>
      <c r="J1216" s="25"/>
    </row>
    <row r="1217" spans="4:10" x14ac:dyDescent="0.2">
      <c r="D1217" s="25"/>
      <c r="E1217" s="25"/>
      <c r="F1217" s="25"/>
      <c r="G1217" s="25"/>
      <c r="H1217" s="25"/>
      <c r="I1217" s="25"/>
      <c r="J1217" s="25"/>
    </row>
    <row r="1218" spans="4:10" x14ac:dyDescent="0.2">
      <c r="D1218" s="25"/>
      <c r="E1218" s="25"/>
      <c r="F1218" s="25"/>
      <c r="G1218" s="25"/>
      <c r="H1218" s="25"/>
      <c r="I1218" s="25"/>
      <c r="J1218" s="25"/>
    </row>
    <row r="1219" spans="4:10" x14ac:dyDescent="0.2">
      <c r="D1219" s="25"/>
      <c r="E1219" s="25"/>
      <c r="F1219" s="25"/>
      <c r="G1219" s="25"/>
      <c r="H1219" s="25"/>
      <c r="I1219" s="25"/>
      <c r="J1219" s="25"/>
    </row>
    <row r="1220" spans="4:10" x14ac:dyDescent="0.2">
      <c r="D1220" s="25"/>
      <c r="E1220" s="25"/>
      <c r="F1220" s="25"/>
      <c r="G1220" s="25"/>
      <c r="H1220" s="25"/>
      <c r="I1220" s="25"/>
      <c r="J1220" s="25"/>
    </row>
    <row r="1221" spans="4:10" x14ac:dyDescent="0.2">
      <c r="D1221" s="25"/>
      <c r="E1221" s="25"/>
      <c r="F1221" s="25"/>
      <c r="G1221" s="25"/>
      <c r="H1221" s="25"/>
      <c r="I1221" s="25"/>
      <c r="J1221" s="25"/>
    </row>
    <row r="1222" spans="4:10" x14ac:dyDescent="0.2">
      <c r="D1222" s="25"/>
      <c r="E1222" s="25"/>
      <c r="F1222" s="25"/>
      <c r="G1222" s="25"/>
      <c r="H1222" s="25"/>
      <c r="I1222" s="25"/>
      <c r="J1222" s="25"/>
    </row>
    <row r="1223" spans="4:10" x14ac:dyDescent="0.2">
      <c r="D1223" s="25"/>
      <c r="E1223" s="25"/>
      <c r="F1223" s="25"/>
      <c r="G1223" s="25"/>
      <c r="H1223" s="25"/>
      <c r="I1223" s="25"/>
      <c r="J1223" s="25"/>
    </row>
    <row r="1224" spans="4:10" x14ac:dyDescent="0.2">
      <c r="D1224" s="25"/>
      <c r="E1224" s="25"/>
      <c r="F1224" s="25"/>
      <c r="G1224" s="25"/>
      <c r="H1224" s="25"/>
      <c r="I1224" s="25"/>
      <c r="J1224" s="25"/>
    </row>
    <row r="1225" spans="4:10" x14ac:dyDescent="0.2">
      <c r="D1225" s="25"/>
      <c r="E1225" s="25"/>
      <c r="F1225" s="25"/>
      <c r="G1225" s="25"/>
      <c r="H1225" s="25"/>
      <c r="I1225" s="25"/>
      <c r="J1225" s="25"/>
    </row>
    <row r="1226" spans="4:10" x14ac:dyDescent="0.2">
      <c r="D1226" s="25"/>
      <c r="E1226" s="25"/>
      <c r="F1226" s="25"/>
      <c r="G1226" s="25"/>
      <c r="H1226" s="25"/>
      <c r="I1226" s="25"/>
      <c r="J1226" s="25"/>
    </row>
    <row r="1227" spans="4:10" x14ac:dyDescent="0.2">
      <c r="D1227" s="25"/>
      <c r="E1227" s="25"/>
      <c r="F1227" s="25"/>
      <c r="G1227" s="25"/>
      <c r="H1227" s="25"/>
      <c r="I1227" s="25"/>
      <c r="J1227" s="25"/>
    </row>
    <row r="1228" spans="4:10" x14ac:dyDescent="0.2">
      <c r="D1228" s="25"/>
      <c r="E1228" s="25"/>
      <c r="F1228" s="25"/>
      <c r="G1228" s="25"/>
      <c r="H1228" s="25"/>
      <c r="I1228" s="25"/>
      <c r="J1228" s="25"/>
    </row>
    <row r="1229" spans="4:10" x14ac:dyDescent="0.2">
      <c r="D1229" s="25"/>
      <c r="E1229" s="25"/>
      <c r="F1229" s="25"/>
      <c r="G1229" s="25"/>
      <c r="H1229" s="25"/>
      <c r="I1229" s="25"/>
      <c r="J1229" s="25"/>
    </row>
    <row r="1230" spans="4:10" x14ac:dyDescent="0.2">
      <c r="D1230" s="25"/>
      <c r="E1230" s="25"/>
      <c r="F1230" s="25"/>
      <c r="G1230" s="25"/>
      <c r="H1230" s="25"/>
      <c r="I1230" s="25"/>
      <c r="J1230" s="25"/>
    </row>
    <row r="1231" spans="4:10" x14ac:dyDescent="0.2">
      <c r="D1231" s="25"/>
      <c r="E1231" s="25"/>
      <c r="F1231" s="25"/>
      <c r="G1231" s="25"/>
      <c r="H1231" s="25"/>
      <c r="I1231" s="25"/>
      <c r="J1231" s="25"/>
    </row>
    <row r="1232" spans="4:10" x14ac:dyDescent="0.2">
      <c r="D1232" s="25"/>
      <c r="E1232" s="25"/>
      <c r="F1232" s="25"/>
      <c r="G1232" s="25"/>
      <c r="H1232" s="25"/>
      <c r="I1232" s="25"/>
      <c r="J1232" s="25"/>
    </row>
    <row r="1233" spans="4:10" x14ac:dyDescent="0.2">
      <c r="D1233" s="25"/>
      <c r="E1233" s="25"/>
      <c r="F1233" s="25"/>
      <c r="G1233" s="25"/>
      <c r="H1233" s="25"/>
      <c r="I1233" s="25"/>
      <c r="J1233" s="25"/>
    </row>
    <row r="1234" spans="4:10" x14ac:dyDescent="0.2">
      <c r="D1234" s="25"/>
      <c r="E1234" s="25"/>
      <c r="F1234" s="25"/>
      <c r="G1234" s="25"/>
      <c r="H1234" s="25"/>
      <c r="I1234" s="25"/>
      <c r="J1234" s="25"/>
    </row>
    <row r="1235" spans="4:10" x14ac:dyDescent="0.2">
      <c r="D1235" s="25"/>
      <c r="E1235" s="25"/>
      <c r="F1235" s="25"/>
      <c r="G1235" s="25"/>
      <c r="H1235" s="25"/>
      <c r="I1235" s="25"/>
      <c r="J1235" s="25"/>
    </row>
    <row r="1236" spans="4:10" x14ac:dyDescent="0.2">
      <c r="D1236" s="25"/>
      <c r="E1236" s="25"/>
      <c r="F1236" s="25"/>
      <c r="G1236" s="25"/>
      <c r="H1236" s="25"/>
      <c r="I1236" s="25"/>
      <c r="J1236" s="25"/>
    </row>
    <row r="1237" spans="4:10" x14ac:dyDescent="0.2">
      <c r="D1237" s="25"/>
      <c r="E1237" s="25"/>
      <c r="F1237" s="25"/>
      <c r="G1237" s="25"/>
      <c r="H1237" s="25"/>
      <c r="I1237" s="25"/>
      <c r="J1237" s="25"/>
    </row>
    <row r="1238" spans="4:10" x14ac:dyDescent="0.2">
      <c r="D1238" s="25"/>
      <c r="E1238" s="25"/>
      <c r="F1238" s="25"/>
      <c r="G1238" s="25"/>
      <c r="H1238" s="25"/>
      <c r="I1238" s="25"/>
      <c r="J1238" s="25"/>
    </row>
    <row r="1239" spans="4:10" x14ac:dyDescent="0.2">
      <c r="D1239" s="25"/>
      <c r="E1239" s="25"/>
      <c r="F1239" s="25"/>
      <c r="G1239" s="25"/>
      <c r="H1239" s="25"/>
      <c r="I1239" s="25"/>
      <c r="J1239" s="25"/>
    </row>
    <row r="1240" spans="4:10" x14ac:dyDescent="0.2">
      <c r="D1240" s="25"/>
      <c r="E1240" s="25"/>
      <c r="F1240" s="25"/>
      <c r="G1240" s="25"/>
      <c r="H1240" s="25"/>
      <c r="I1240" s="25"/>
      <c r="J1240" s="25"/>
    </row>
    <row r="1241" spans="4:10" x14ac:dyDescent="0.2">
      <c r="D1241" s="25"/>
      <c r="E1241" s="25"/>
      <c r="F1241" s="25"/>
      <c r="G1241" s="25"/>
      <c r="H1241" s="25"/>
      <c r="I1241" s="25"/>
      <c r="J1241" s="25"/>
    </row>
    <row r="1242" spans="4:10" x14ac:dyDescent="0.2">
      <c r="D1242" s="25"/>
      <c r="E1242" s="25"/>
      <c r="F1242" s="25"/>
      <c r="G1242" s="25"/>
      <c r="H1242" s="25"/>
      <c r="I1242" s="25"/>
      <c r="J1242" s="25"/>
    </row>
    <row r="1243" spans="4:10" x14ac:dyDescent="0.2">
      <c r="D1243" s="25"/>
      <c r="E1243" s="25"/>
      <c r="F1243" s="25"/>
      <c r="G1243" s="25"/>
      <c r="H1243" s="25"/>
      <c r="I1243" s="25"/>
      <c r="J1243" s="25"/>
    </row>
    <row r="1244" spans="4:10" x14ac:dyDescent="0.2">
      <c r="D1244" s="25"/>
      <c r="E1244" s="25"/>
      <c r="F1244" s="25"/>
      <c r="G1244" s="25"/>
      <c r="H1244" s="25"/>
      <c r="I1244" s="25"/>
      <c r="J1244" s="25"/>
    </row>
    <row r="1245" spans="4:10" x14ac:dyDescent="0.2">
      <c r="D1245" s="25"/>
      <c r="E1245" s="25"/>
      <c r="F1245" s="25"/>
      <c r="G1245" s="25"/>
      <c r="H1245" s="25"/>
      <c r="I1245" s="25"/>
      <c r="J1245" s="25"/>
    </row>
    <row r="1246" spans="4:10" x14ac:dyDescent="0.2">
      <c r="D1246" s="25"/>
      <c r="E1246" s="25"/>
      <c r="F1246" s="25"/>
      <c r="G1246" s="25"/>
      <c r="H1246" s="25"/>
      <c r="I1246" s="25"/>
      <c r="J1246" s="25"/>
    </row>
    <row r="1247" spans="4:10" x14ac:dyDescent="0.2">
      <c r="D1247" s="25"/>
      <c r="E1247" s="25"/>
      <c r="F1247" s="25"/>
      <c r="G1247" s="25"/>
      <c r="H1247" s="25"/>
      <c r="I1247" s="25"/>
      <c r="J1247" s="25"/>
    </row>
    <row r="1248" spans="4:10" x14ac:dyDescent="0.2">
      <c r="D1248" s="25"/>
      <c r="E1248" s="25"/>
      <c r="F1248" s="25"/>
      <c r="G1248" s="25"/>
      <c r="H1248" s="25"/>
      <c r="I1248" s="25"/>
      <c r="J1248" s="25"/>
    </row>
    <row r="1249" spans="4:10" x14ac:dyDescent="0.2">
      <c r="D1249" s="25"/>
      <c r="E1249" s="25"/>
      <c r="F1249" s="25"/>
      <c r="G1249" s="25"/>
      <c r="H1249" s="25"/>
      <c r="I1249" s="25"/>
      <c r="J1249" s="25"/>
    </row>
    <row r="1250" spans="4:10" x14ac:dyDescent="0.2">
      <c r="D1250" s="25"/>
      <c r="E1250" s="25"/>
      <c r="F1250" s="25"/>
      <c r="G1250" s="25"/>
      <c r="H1250" s="25"/>
      <c r="I1250" s="25"/>
      <c r="J1250" s="25"/>
    </row>
    <row r="1251" spans="4:10" x14ac:dyDescent="0.2">
      <c r="D1251" s="25"/>
      <c r="E1251" s="25"/>
      <c r="F1251" s="25"/>
      <c r="G1251" s="25"/>
      <c r="H1251" s="25"/>
      <c r="I1251" s="25"/>
      <c r="J1251" s="25"/>
    </row>
    <row r="1252" spans="4:10" x14ac:dyDescent="0.2">
      <c r="D1252" s="25"/>
      <c r="E1252" s="25"/>
      <c r="F1252" s="25"/>
      <c r="G1252" s="25"/>
      <c r="H1252" s="25"/>
      <c r="I1252" s="25"/>
      <c r="J1252" s="25"/>
    </row>
    <row r="1253" spans="4:10" x14ac:dyDescent="0.2">
      <c r="D1253" s="25"/>
      <c r="E1253" s="25"/>
      <c r="F1253" s="25"/>
      <c r="G1253" s="25"/>
      <c r="H1253" s="25"/>
      <c r="I1253" s="25"/>
      <c r="J1253" s="25"/>
    </row>
    <row r="1254" spans="4:10" x14ac:dyDescent="0.2">
      <c r="D1254" s="25"/>
      <c r="E1254" s="25"/>
      <c r="F1254" s="25"/>
      <c r="G1254" s="25"/>
      <c r="H1254" s="25"/>
      <c r="I1254" s="25"/>
      <c r="J1254" s="25"/>
    </row>
    <row r="1255" spans="4:10" x14ac:dyDescent="0.2">
      <c r="D1255" s="25"/>
      <c r="E1255" s="25"/>
      <c r="F1255" s="25"/>
      <c r="G1255" s="25"/>
      <c r="H1255" s="25"/>
      <c r="I1255" s="25"/>
      <c r="J1255" s="25"/>
    </row>
    <row r="1256" spans="4:10" x14ac:dyDescent="0.2">
      <c r="D1256" s="25"/>
      <c r="E1256" s="25"/>
      <c r="F1256" s="25"/>
      <c r="G1256" s="25"/>
      <c r="H1256" s="25"/>
      <c r="I1256" s="25"/>
      <c r="J1256" s="25"/>
    </row>
    <row r="1257" spans="4:10" x14ac:dyDescent="0.2">
      <c r="D1257" s="25"/>
      <c r="E1257" s="25"/>
      <c r="F1257" s="25"/>
      <c r="G1257" s="25"/>
      <c r="H1257" s="25"/>
      <c r="I1257" s="25"/>
      <c r="J1257" s="25"/>
    </row>
    <row r="1258" spans="4:10" x14ac:dyDescent="0.2">
      <c r="D1258" s="25"/>
      <c r="E1258" s="25"/>
      <c r="F1258" s="25"/>
      <c r="G1258" s="25"/>
      <c r="H1258" s="25"/>
      <c r="I1258" s="25"/>
      <c r="J1258" s="25"/>
    </row>
    <row r="1259" spans="4:10" x14ac:dyDescent="0.2">
      <c r="D1259" s="25"/>
      <c r="E1259" s="25"/>
      <c r="F1259" s="25"/>
      <c r="G1259" s="25"/>
      <c r="H1259" s="25"/>
      <c r="I1259" s="25"/>
      <c r="J1259" s="25"/>
    </row>
    <row r="1260" spans="4:10" x14ac:dyDescent="0.2">
      <c r="D1260" s="25"/>
      <c r="E1260" s="25"/>
      <c r="F1260" s="25"/>
      <c r="G1260" s="25"/>
      <c r="H1260" s="25"/>
      <c r="I1260" s="25"/>
      <c r="J1260" s="25"/>
    </row>
    <row r="1261" spans="4:10" x14ac:dyDescent="0.2">
      <c r="D1261" s="25"/>
      <c r="E1261" s="25"/>
      <c r="F1261" s="25"/>
      <c r="G1261" s="25"/>
      <c r="H1261" s="25"/>
      <c r="I1261" s="25"/>
      <c r="J1261" s="25"/>
    </row>
    <row r="1262" spans="4:10" x14ac:dyDescent="0.2">
      <c r="D1262" s="25"/>
      <c r="E1262" s="25"/>
      <c r="F1262" s="25"/>
      <c r="G1262" s="25"/>
      <c r="H1262" s="25"/>
      <c r="I1262" s="25"/>
      <c r="J1262" s="25"/>
    </row>
    <row r="1263" spans="4:10" x14ac:dyDescent="0.2">
      <c r="D1263" s="25"/>
      <c r="E1263" s="25"/>
      <c r="F1263" s="25"/>
      <c r="G1263" s="25"/>
      <c r="H1263" s="25"/>
      <c r="I1263" s="25"/>
      <c r="J1263" s="25"/>
    </row>
    <row r="1264" spans="4:10" x14ac:dyDescent="0.2">
      <c r="D1264" s="25"/>
      <c r="E1264" s="25"/>
      <c r="F1264" s="25"/>
      <c r="G1264" s="25"/>
      <c r="H1264" s="25"/>
      <c r="I1264" s="25"/>
      <c r="J1264" s="25"/>
    </row>
    <row r="1265" spans="4:10" x14ac:dyDescent="0.2">
      <c r="D1265" s="25"/>
      <c r="E1265" s="25"/>
      <c r="F1265" s="25"/>
      <c r="G1265" s="25"/>
      <c r="H1265" s="25"/>
      <c r="I1265" s="25"/>
      <c r="J1265" s="25"/>
    </row>
    <row r="1266" spans="4:10" x14ac:dyDescent="0.2">
      <c r="D1266" s="25"/>
      <c r="E1266" s="25"/>
      <c r="F1266" s="25"/>
      <c r="G1266" s="25"/>
      <c r="H1266" s="25"/>
      <c r="I1266" s="25"/>
      <c r="J1266" s="25"/>
    </row>
    <row r="1267" spans="4:10" x14ac:dyDescent="0.2">
      <c r="D1267" s="25"/>
      <c r="E1267" s="25"/>
      <c r="F1267" s="25"/>
      <c r="G1267" s="25"/>
      <c r="H1267" s="25"/>
      <c r="I1267" s="25"/>
      <c r="J1267" s="25"/>
    </row>
    <row r="1268" spans="4:10" x14ac:dyDescent="0.2">
      <c r="D1268" s="25"/>
      <c r="E1268" s="25"/>
      <c r="F1268" s="25"/>
      <c r="G1268" s="25"/>
      <c r="H1268" s="25"/>
      <c r="I1268" s="25"/>
      <c r="J1268" s="25"/>
    </row>
    <row r="1269" spans="4:10" x14ac:dyDescent="0.2">
      <c r="D1269" s="25"/>
      <c r="E1269" s="25"/>
      <c r="F1269" s="25"/>
      <c r="G1269" s="25"/>
      <c r="H1269" s="25"/>
      <c r="I1269" s="25"/>
      <c r="J1269" s="25"/>
    </row>
    <row r="1270" spans="4:10" x14ac:dyDescent="0.2">
      <c r="D1270" s="25"/>
      <c r="E1270" s="25"/>
      <c r="F1270" s="25"/>
      <c r="G1270" s="25"/>
      <c r="H1270" s="25"/>
      <c r="I1270" s="25"/>
      <c r="J1270" s="25"/>
    </row>
    <row r="1271" spans="4:10" x14ac:dyDescent="0.2">
      <c r="D1271" s="25"/>
      <c r="E1271" s="25"/>
      <c r="F1271" s="25"/>
      <c r="G1271" s="25"/>
      <c r="H1271" s="25"/>
      <c r="I1271" s="25"/>
      <c r="J1271" s="25"/>
    </row>
    <row r="1272" spans="4:10" x14ac:dyDescent="0.2">
      <c r="D1272" s="25"/>
      <c r="E1272" s="25"/>
      <c r="F1272" s="25"/>
      <c r="G1272" s="25"/>
      <c r="H1272" s="25"/>
      <c r="I1272" s="25"/>
      <c r="J1272" s="25"/>
    </row>
    <row r="1273" spans="4:10" x14ac:dyDescent="0.2">
      <c r="D1273" s="25"/>
      <c r="E1273" s="25"/>
      <c r="F1273" s="25"/>
      <c r="G1273" s="25"/>
      <c r="H1273" s="25"/>
      <c r="I1273" s="25"/>
      <c r="J1273" s="25"/>
    </row>
    <row r="1274" spans="4:10" x14ac:dyDescent="0.2">
      <c r="D1274" s="25"/>
      <c r="E1274" s="25"/>
      <c r="F1274" s="25"/>
      <c r="G1274" s="25"/>
      <c r="H1274" s="25"/>
      <c r="I1274" s="25"/>
      <c r="J1274" s="25"/>
    </row>
    <row r="1275" spans="4:10" x14ac:dyDescent="0.2">
      <c r="D1275" s="25"/>
      <c r="E1275" s="25"/>
      <c r="F1275" s="25"/>
      <c r="G1275" s="25"/>
      <c r="H1275" s="25"/>
      <c r="I1275" s="25"/>
      <c r="J1275" s="25"/>
    </row>
    <row r="1276" spans="4:10" x14ac:dyDescent="0.2">
      <c r="D1276" s="25"/>
      <c r="E1276" s="25"/>
      <c r="F1276" s="25"/>
      <c r="G1276" s="25"/>
      <c r="H1276" s="25"/>
      <c r="I1276" s="25"/>
      <c r="J1276" s="25"/>
    </row>
    <row r="1277" spans="4:10" x14ac:dyDescent="0.2">
      <c r="D1277" s="25"/>
      <c r="E1277" s="25"/>
      <c r="F1277" s="25"/>
      <c r="G1277" s="25"/>
      <c r="H1277" s="25"/>
      <c r="I1277" s="25"/>
      <c r="J1277" s="25"/>
    </row>
    <row r="1278" spans="4:10" x14ac:dyDescent="0.2">
      <c r="D1278" s="25"/>
      <c r="E1278" s="25"/>
      <c r="F1278" s="25"/>
      <c r="G1278" s="25"/>
      <c r="H1278" s="25"/>
      <c r="I1278" s="25"/>
      <c r="J1278" s="25"/>
    </row>
    <row r="1279" spans="4:10" x14ac:dyDescent="0.2">
      <c r="D1279" s="25"/>
      <c r="E1279" s="25"/>
      <c r="F1279" s="25"/>
      <c r="G1279" s="25"/>
      <c r="H1279" s="25"/>
      <c r="I1279" s="25"/>
      <c r="J1279" s="25"/>
    </row>
    <row r="1280" spans="4:10" x14ac:dyDescent="0.2">
      <c r="D1280" s="25"/>
      <c r="E1280" s="25"/>
      <c r="F1280" s="25"/>
      <c r="G1280" s="25"/>
      <c r="H1280" s="25"/>
      <c r="I1280" s="25"/>
      <c r="J1280" s="25"/>
    </row>
    <row r="1281" spans="4:10" x14ac:dyDescent="0.2">
      <c r="D1281" s="25"/>
      <c r="E1281" s="25"/>
      <c r="F1281" s="25"/>
      <c r="G1281" s="25"/>
      <c r="H1281" s="25"/>
      <c r="I1281" s="25"/>
      <c r="J1281" s="25"/>
    </row>
    <row r="1282" spans="4:10" x14ac:dyDescent="0.2">
      <c r="D1282" s="25"/>
      <c r="E1282" s="25"/>
      <c r="F1282" s="25"/>
      <c r="G1282" s="25"/>
      <c r="H1282" s="25"/>
      <c r="I1282" s="25"/>
      <c r="J1282" s="25"/>
    </row>
    <row r="1283" spans="4:10" x14ac:dyDescent="0.2">
      <c r="D1283" s="25"/>
      <c r="E1283" s="25"/>
      <c r="F1283" s="25"/>
      <c r="G1283" s="25"/>
      <c r="H1283" s="25"/>
      <c r="I1283" s="25"/>
      <c r="J1283" s="25"/>
    </row>
    <row r="1284" spans="4:10" x14ac:dyDescent="0.2">
      <c r="D1284" s="25"/>
      <c r="E1284" s="25"/>
      <c r="F1284" s="25"/>
      <c r="G1284" s="25"/>
      <c r="H1284" s="25"/>
      <c r="I1284" s="25"/>
      <c r="J1284" s="25"/>
    </row>
    <row r="1285" spans="4:10" x14ac:dyDescent="0.2">
      <c r="D1285" s="25"/>
      <c r="E1285" s="25"/>
      <c r="F1285" s="25"/>
      <c r="G1285" s="25"/>
      <c r="H1285" s="25"/>
      <c r="I1285" s="25"/>
      <c r="J1285" s="25"/>
    </row>
    <row r="1286" spans="4:10" x14ac:dyDescent="0.2">
      <c r="D1286" s="25"/>
      <c r="E1286" s="25"/>
      <c r="F1286" s="25"/>
      <c r="G1286" s="25"/>
      <c r="H1286" s="25"/>
      <c r="I1286" s="25"/>
      <c r="J1286" s="25"/>
    </row>
    <row r="1287" spans="4:10" x14ac:dyDescent="0.2">
      <c r="D1287" s="25"/>
      <c r="E1287" s="25"/>
      <c r="F1287" s="25"/>
      <c r="G1287" s="25"/>
      <c r="H1287" s="25"/>
      <c r="I1287" s="25"/>
      <c r="J1287" s="25"/>
    </row>
    <row r="1288" spans="4:10" x14ac:dyDescent="0.2">
      <c r="D1288" s="25"/>
      <c r="E1288" s="25"/>
      <c r="F1288" s="25"/>
      <c r="G1288" s="25"/>
      <c r="H1288" s="25"/>
      <c r="I1288" s="25"/>
      <c r="J1288" s="25"/>
    </row>
    <row r="1289" spans="4:10" x14ac:dyDescent="0.2">
      <c r="D1289" s="25"/>
      <c r="E1289" s="25"/>
      <c r="F1289" s="25"/>
      <c r="G1289" s="25"/>
      <c r="H1289" s="25"/>
      <c r="I1289" s="25"/>
      <c r="J1289" s="25"/>
    </row>
    <row r="1290" spans="4:10" x14ac:dyDescent="0.2">
      <c r="D1290" s="25"/>
      <c r="E1290" s="25"/>
      <c r="F1290" s="25"/>
      <c r="G1290" s="25"/>
      <c r="H1290" s="25"/>
      <c r="I1290" s="25"/>
      <c r="J1290" s="25"/>
    </row>
    <row r="1291" spans="4:10" x14ac:dyDescent="0.2">
      <c r="D1291" s="25"/>
      <c r="E1291" s="25"/>
      <c r="F1291" s="25"/>
      <c r="G1291" s="25"/>
      <c r="H1291" s="25"/>
      <c r="I1291" s="25"/>
      <c r="J1291" s="25"/>
    </row>
    <row r="1292" spans="4:10" x14ac:dyDescent="0.2">
      <c r="D1292" s="25"/>
      <c r="E1292" s="25"/>
      <c r="F1292" s="25"/>
      <c r="G1292" s="25"/>
      <c r="H1292" s="25"/>
      <c r="I1292" s="25"/>
      <c r="J1292" s="25"/>
    </row>
    <row r="1293" spans="4:10" x14ac:dyDescent="0.2">
      <c r="D1293" s="25"/>
      <c r="E1293" s="25"/>
      <c r="F1293" s="25"/>
      <c r="G1293" s="25"/>
      <c r="H1293" s="25"/>
      <c r="I1293" s="25"/>
      <c r="J1293" s="25"/>
    </row>
    <row r="1294" spans="4:10" x14ac:dyDescent="0.2">
      <c r="D1294" s="25"/>
      <c r="E1294" s="25"/>
      <c r="F1294" s="25"/>
      <c r="G1294" s="25"/>
      <c r="H1294" s="25"/>
      <c r="I1294" s="25"/>
      <c r="J1294" s="25"/>
    </row>
    <row r="1295" spans="4:10" x14ac:dyDescent="0.2">
      <c r="D1295" s="25"/>
      <c r="E1295" s="25"/>
      <c r="F1295" s="25"/>
      <c r="G1295" s="25"/>
      <c r="H1295" s="25"/>
      <c r="I1295" s="25"/>
      <c r="J1295" s="25"/>
    </row>
    <row r="1296" spans="4:10" x14ac:dyDescent="0.2">
      <c r="D1296" s="25"/>
      <c r="E1296" s="25"/>
      <c r="F1296" s="25"/>
      <c r="G1296" s="25"/>
      <c r="H1296" s="25"/>
      <c r="I1296" s="25"/>
      <c r="J1296" s="25"/>
    </row>
    <row r="1297" spans="4:10" x14ac:dyDescent="0.2">
      <c r="D1297" s="25"/>
      <c r="E1297" s="25"/>
      <c r="F1297" s="25"/>
      <c r="G1297" s="25"/>
      <c r="H1297" s="25"/>
      <c r="I1297" s="25"/>
      <c r="J1297" s="25"/>
    </row>
    <row r="1298" spans="4:10" x14ac:dyDescent="0.2">
      <c r="D1298" s="25"/>
      <c r="E1298" s="25"/>
      <c r="F1298" s="25"/>
      <c r="G1298" s="25"/>
      <c r="H1298" s="25"/>
      <c r="I1298" s="25"/>
      <c r="J1298" s="25"/>
    </row>
    <row r="1299" spans="4:10" x14ac:dyDescent="0.2">
      <c r="D1299" s="25"/>
      <c r="E1299" s="25"/>
      <c r="F1299" s="25"/>
      <c r="G1299" s="25"/>
      <c r="H1299" s="25"/>
      <c r="I1299" s="25"/>
      <c r="J1299" s="25"/>
    </row>
    <row r="1300" spans="4:10" x14ac:dyDescent="0.2">
      <c r="D1300" s="25"/>
      <c r="E1300" s="25"/>
      <c r="F1300" s="25"/>
      <c r="G1300" s="25"/>
      <c r="H1300" s="25"/>
      <c r="I1300" s="25"/>
      <c r="J1300" s="25"/>
    </row>
    <row r="1301" spans="4:10" x14ac:dyDescent="0.2">
      <c r="D1301" s="25"/>
      <c r="E1301" s="25"/>
      <c r="F1301" s="25"/>
      <c r="G1301" s="25"/>
      <c r="H1301" s="25"/>
      <c r="I1301" s="25"/>
      <c r="J1301" s="25"/>
    </row>
    <row r="1302" spans="4:10" x14ac:dyDescent="0.2">
      <c r="D1302" s="25"/>
      <c r="E1302" s="25"/>
      <c r="F1302" s="25"/>
      <c r="G1302" s="25"/>
      <c r="H1302" s="25"/>
      <c r="I1302" s="25"/>
      <c r="J1302" s="25"/>
    </row>
    <row r="1303" spans="4:10" x14ac:dyDescent="0.2">
      <c r="D1303" s="25"/>
      <c r="E1303" s="25"/>
      <c r="F1303" s="25"/>
      <c r="G1303" s="25"/>
      <c r="H1303" s="25"/>
      <c r="I1303" s="25"/>
      <c r="J1303" s="25"/>
    </row>
    <row r="1304" spans="4:10" x14ac:dyDescent="0.2">
      <c r="D1304" s="25"/>
      <c r="E1304" s="25"/>
      <c r="F1304" s="25"/>
      <c r="G1304" s="25"/>
      <c r="H1304" s="25"/>
      <c r="I1304" s="25"/>
      <c r="J1304" s="25"/>
    </row>
    <row r="1305" spans="4:10" x14ac:dyDescent="0.2">
      <c r="D1305" s="25"/>
      <c r="E1305" s="25"/>
      <c r="F1305" s="25"/>
      <c r="G1305" s="25"/>
      <c r="H1305" s="25"/>
      <c r="I1305" s="25"/>
      <c r="J1305" s="25"/>
    </row>
    <row r="1306" spans="4:10" x14ac:dyDescent="0.2">
      <c r="D1306" s="25"/>
      <c r="E1306" s="25"/>
      <c r="F1306" s="25"/>
      <c r="G1306" s="25"/>
      <c r="H1306" s="25"/>
      <c r="I1306" s="25"/>
      <c r="J1306" s="25"/>
    </row>
    <row r="1307" spans="4:10" x14ac:dyDescent="0.2">
      <c r="D1307" s="25"/>
      <c r="E1307" s="25"/>
      <c r="F1307" s="25"/>
      <c r="G1307" s="25"/>
      <c r="H1307" s="25"/>
      <c r="I1307" s="25"/>
      <c r="J1307" s="25"/>
    </row>
    <row r="1308" spans="4:10" x14ac:dyDescent="0.2">
      <c r="D1308" s="25"/>
      <c r="E1308" s="25"/>
      <c r="F1308" s="25"/>
      <c r="G1308" s="25"/>
      <c r="H1308" s="25"/>
      <c r="I1308" s="25"/>
      <c r="J1308" s="25"/>
    </row>
    <row r="1309" spans="4:10" x14ac:dyDescent="0.2">
      <c r="D1309" s="25"/>
      <c r="E1309" s="25"/>
      <c r="F1309" s="25"/>
      <c r="G1309" s="25"/>
      <c r="H1309" s="25"/>
      <c r="I1309" s="25"/>
      <c r="J1309" s="25"/>
    </row>
    <row r="1310" spans="4:10" x14ac:dyDescent="0.2">
      <c r="D1310" s="25"/>
      <c r="E1310" s="25"/>
      <c r="F1310" s="25"/>
      <c r="G1310" s="25"/>
      <c r="H1310" s="25"/>
      <c r="I1310" s="25"/>
      <c r="J1310" s="25"/>
    </row>
    <row r="1311" spans="4:10" x14ac:dyDescent="0.2">
      <c r="D1311" s="25"/>
      <c r="E1311" s="25"/>
      <c r="F1311" s="25"/>
      <c r="G1311" s="25"/>
      <c r="H1311" s="25"/>
      <c r="I1311" s="25"/>
      <c r="J1311" s="25"/>
    </row>
    <row r="1312" spans="4:10" x14ac:dyDescent="0.2">
      <c r="D1312" s="25"/>
      <c r="E1312" s="25"/>
      <c r="F1312" s="25"/>
      <c r="G1312" s="25"/>
      <c r="H1312" s="25"/>
      <c r="I1312" s="25"/>
      <c r="J1312" s="25"/>
    </row>
    <row r="1313" spans="4:10" x14ac:dyDescent="0.2">
      <c r="D1313" s="25"/>
      <c r="E1313" s="25"/>
      <c r="F1313" s="25"/>
      <c r="G1313" s="25"/>
      <c r="H1313" s="25"/>
      <c r="I1313" s="25"/>
      <c r="J1313" s="25"/>
    </row>
    <row r="1314" spans="4:10" x14ac:dyDescent="0.2">
      <c r="D1314" s="25"/>
      <c r="E1314" s="25"/>
      <c r="F1314" s="25"/>
      <c r="G1314" s="25"/>
      <c r="H1314" s="25"/>
      <c r="I1314" s="25"/>
      <c r="J1314" s="25"/>
    </row>
    <row r="1315" spans="4:10" x14ac:dyDescent="0.2">
      <c r="D1315" s="25"/>
      <c r="E1315" s="25"/>
      <c r="F1315" s="25"/>
      <c r="G1315" s="25"/>
      <c r="H1315" s="25"/>
      <c r="I1315" s="25"/>
      <c r="J1315" s="25"/>
    </row>
    <row r="1316" spans="4:10" x14ac:dyDescent="0.2">
      <c r="D1316" s="25"/>
      <c r="E1316" s="25"/>
      <c r="F1316" s="25"/>
      <c r="G1316" s="25"/>
      <c r="H1316" s="25"/>
      <c r="I1316" s="25"/>
      <c r="J1316" s="25"/>
    </row>
    <row r="1317" spans="4:10" x14ac:dyDescent="0.2">
      <c r="D1317" s="25"/>
      <c r="E1317" s="25"/>
      <c r="F1317" s="25"/>
      <c r="G1317" s="25"/>
      <c r="H1317" s="25"/>
      <c r="I1317" s="25"/>
      <c r="J1317" s="25"/>
    </row>
    <row r="1318" spans="4:10" x14ac:dyDescent="0.2">
      <c r="D1318" s="25"/>
      <c r="E1318" s="25"/>
      <c r="F1318" s="25"/>
      <c r="G1318" s="25"/>
      <c r="H1318" s="25"/>
      <c r="I1318" s="25"/>
      <c r="J1318" s="25"/>
    </row>
    <row r="1319" spans="4:10" x14ac:dyDescent="0.2">
      <c r="D1319" s="25"/>
      <c r="E1319" s="25"/>
      <c r="F1319" s="25"/>
      <c r="G1319" s="25"/>
      <c r="H1319" s="25"/>
      <c r="I1319" s="25"/>
      <c r="J1319" s="25"/>
    </row>
    <row r="1320" spans="4:10" x14ac:dyDescent="0.2">
      <c r="D1320" s="25"/>
      <c r="E1320" s="25"/>
      <c r="F1320" s="25"/>
      <c r="G1320" s="25"/>
      <c r="H1320" s="25"/>
      <c r="I1320" s="25"/>
      <c r="J1320" s="25"/>
    </row>
    <row r="1321" spans="4:10" x14ac:dyDescent="0.2">
      <c r="D1321" s="25"/>
      <c r="E1321" s="25"/>
      <c r="F1321" s="25"/>
      <c r="G1321" s="25"/>
      <c r="H1321" s="25"/>
      <c r="I1321" s="25"/>
      <c r="J1321" s="25"/>
    </row>
    <row r="1322" spans="4:10" x14ac:dyDescent="0.2">
      <c r="D1322" s="25"/>
      <c r="E1322" s="25"/>
      <c r="F1322" s="25"/>
      <c r="G1322" s="25"/>
      <c r="H1322" s="25"/>
      <c r="I1322" s="25"/>
      <c r="J1322" s="25"/>
    </row>
    <row r="1323" spans="4:10" x14ac:dyDescent="0.2">
      <c r="D1323" s="25"/>
      <c r="E1323" s="25"/>
      <c r="F1323" s="25"/>
      <c r="G1323" s="25"/>
      <c r="H1323" s="25"/>
      <c r="I1323" s="25"/>
      <c r="J1323" s="25"/>
    </row>
    <row r="1324" spans="4:10" x14ac:dyDescent="0.2">
      <c r="D1324" s="25"/>
      <c r="E1324" s="25"/>
      <c r="F1324" s="25"/>
      <c r="G1324" s="25"/>
      <c r="H1324" s="25"/>
      <c r="I1324" s="25"/>
      <c r="J1324" s="25"/>
    </row>
    <row r="1325" spans="4:10" x14ac:dyDescent="0.2">
      <c r="D1325" s="25"/>
      <c r="E1325" s="25"/>
      <c r="F1325" s="25"/>
      <c r="G1325" s="25"/>
      <c r="H1325" s="25"/>
      <c r="I1325" s="25"/>
      <c r="J1325" s="25"/>
    </row>
    <row r="1326" spans="4:10" x14ac:dyDescent="0.2">
      <c r="D1326" s="25"/>
      <c r="E1326" s="25"/>
      <c r="F1326" s="25"/>
      <c r="G1326" s="25"/>
      <c r="H1326" s="25"/>
      <c r="I1326" s="25"/>
      <c r="J1326" s="25"/>
    </row>
    <row r="1327" spans="4:10" x14ac:dyDescent="0.2">
      <c r="D1327" s="25"/>
      <c r="E1327" s="25"/>
      <c r="F1327" s="25"/>
      <c r="G1327" s="25"/>
      <c r="H1327" s="25"/>
      <c r="I1327" s="25"/>
      <c r="J1327" s="25"/>
    </row>
    <row r="1328" spans="4:10" x14ac:dyDescent="0.2">
      <c r="D1328" s="25"/>
      <c r="E1328" s="25"/>
      <c r="F1328" s="25"/>
      <c r="G1328" s="25"/>
      <c r="H1328" s="25"/>
      <c r="I1328" s="25"/>
      <c r="J1328" s="25"/>
    </row>
    <row r="1329" spans="4:10" x14ac:dyDescent="0.2">
      <c r="D1329" s="25"/>
      <c r="E1329" s="25"/>
      <c r="F1329" s="25"/>
      <c r="G1329" s="25"/>
      <c r="H1329" s="25"/>
      <c r="I1329" s="25"/>
      <c r="J1329" s="25"/>
    </row>
    <row r="1330" spans="4:10" x14ac:dyDescent="0.2">
      <c r="D1330" s="25"/>
      <c r="E1330" s="25"/>
      <c r="F1330" s="25"/>
      <c r="G1330" s="25"/>
      <c r="H1330" s="25"/>
      <c r="I1330" s="25"/>
      <c r="J1330" s="25"/>
    </row>
    <row r="1331" spans="4:10" x14ac:dyDescent="0.2">
      <c r="D1331" s="25"/>
      <c r="E1331" s="25"/>
      <c r="F1331" s="25"/>
      <c r="G1331" s="25"/>
      <c r="H1331" s="25"/>
      <c r="I1331" s="25"/>
      <c r="J1331" s="25"/>
    </row>
    <row r="1332" spans="4:10" x14ac:dyDescent="0.2">
      <c r="D1332" s="25"/>
      <c r="E1332" s="25"/>
      <c r="F1332" s="25"/>
      <c r="G1332" s="25"/>
      <c r="H1332" s="25"/>
      <c r="I1332" s="25"/>
      <c r="J1332" s="25"/>
    </row>
    <row r="1333" spans="4:10" x14ac:dyDescent="0.2">
      <c r="D1333" s="25"/>
      <c r="E1333" s="25"/>
      <c r="F1333" s="25"/>
      <c r="G1333" s="25"/>
      <c r="H1333" s="25"/>
      <c r="I1333" s="25"/>
      <c r="J1333" s="25"/>
    </row>
    <row r="1334" spans="4:10" x14ac:dyDescent="0.2">
      <c r="D1334" s="25"/>
      <c r="E1334" s="25"/>
      <c r="F1334" s="25"/>
      <c r="G1334" s="25"/>
      <c r="H1334" s="25"/>
      <c r="I1334" s="25"/>
      <c r="J1334" s="25"/>
    </row>
    <row r="1335" spans="4:10" x14ac:dyDescent="0.2">
      <c r="D1335" s="25"/>
      <c r="E1335" s="25"/>
      <c r="F1335" s="25"/>
      <c r="G1335" s="25"/>
      <c r="H1335" s="25"/>
      <c r="I1335" s="25"/>
      <c r="J1335" s="25"/>
    </row>
    <row r="1336" spans="4:10" x14ac:dyDescent="0.2">
      <c r="D1336" s="25"/>
      <c r="E1336" s="25"/>
      <c r="F1336" s="25"/>
      <c r="G1336" s="25"/>
      <c r="H1336" s="25"/>
      <c r="I1336" s="25"/>
      <c r="J1336" s="25"/>
    </row>
    <row r="1337" spans="4:10" x14ac:dyDescent="0.2">
      <c r="D1337" s="25"/>
      <c r="E1337" s="25"/>
      <c r="F1337" s="25"/>
      <c r="G1337" s="25"/>
      <c r="H1337" s="25"/>
      <c r="I1337" s="25"/>
      <c r="J1337" s="25"/>
    </row>
    <row r="1338" spans="4:10" x14ac:dyDescent="0.2">
      <c r="D1338" s="25"/>
      <c r="E1338" s="25"/>
      <c r="F1338" s="25"/>
      <c r="G1338" s="25"/>
      <c r="H1338" s="25"/>
      <c r="I1338" s="25"/>
      <c r="J1338" s="25"/>
    </row>
    <row r="1339" spans="4:10" x14ac:dyDescent="0.2">
      <c r="D1339" s="25"/>
      <c r="E1339" s="25"/>
      <c r="F1339" s="25"/>
      <c r="G1339" s="25"/>
      <c r="H1339" s="25"/>
      <c r="I1339" s="25"/>
      <c r="J1339" s="25"/>
    </row>
    <row r="1340" spans="4:10" x14ac:dyDescent="0.2">
      <c r="D1340" s="25"/>
      <c r="E1340" s="25"/>
      <c r="F1340" s="25"/>
      <c r="G1340" s="25"/>
      <c r="H1340" s="25"/>
      <c r="I1340" s="25"/>
      <c r="J1340" s="25"/>
    </row>
    <row r="1341" spans="4:10" x14ac:dyDescent="0.2">
      <c r="D1341" s="25"/>
      <c r="E1341" s="25"/>
      <c r="F1341" s="25"/>
      <c r="G1341" s="25"/>
      <c r="H1341" s="25"/>
      <c r="I1341" s="25"/>
      <c r="J1341" s="25"/>
    </row>
    <row r="1342" spans="4:10" x14ac:dyDescent="0.2">
      <c r="D1342" s="25"/>
      <c r="E1342" s="25"/>
      <c r="F1342" s="25"/>
      <c r="G1342" s="25"/>
      <c r="H1342" s="25"/>
      <c r="I1342" s="25"/>
      <c r="J1342" s="25"/>
    </row>
    <row r="1343" spans="4:10" x14ac:dyDescent="0.2">
      <c r="D1343" s="25"/>
      <c r="E1343" s="25"/>
      <c r="F1343" s="25"/>
      <c r="G1343" s="25"/>
      <c r="H1343" s="25"/>
      <c r="I1343" s="25"/>
      <c r="J1343" s="25"/>
    </row>
    <row r="1344" spans="4:10" x14ac:dyDescent="0.2">
      <c r="D1344" s="25"/>
      <c r="E1344" s="25"/>
      <c r="F1344" s="25"/>
      <c r="G1344" s="25"/>
      <c r="H1344" s="25"/>
      <c r="I1344" s="25"/>
      <c r="J1344" s="25"/>
    </row>
    <row r="1345" spans="4:10" x14ac:dyDescent="0.2">
      <c r="D1345" s="25"/>
      <c r="E1345" s="25"/>
      <c r="F1345" s="25"/>
      <c r="G1345" s="25"/>
      <c r="H1345" s="25"/>
      <c r="I1345" s="25"/>
      <c r="J1345" s="25"/>
    </row>
    <row r="1346" spans="4:10" x14ac:dyDescent="0.2">
      <c r="D1346" s="25"/>
      <c r="E1346" s="25"/>
      <c r="F1346" s="25"/>
      <c r="G1346" s="25"/>
      <c r="H1346" s="25"/>
      <c r="I1346" s="25"/>
      <c r="J1346" s="25"/>
    </row>
    <row r="1347" spans="4:10" x14ac:dyDescent="0.2">
      <c r="D1347" s="25"/>
      <c r="E1347" s="25"/>
      <c r="F1347" s="25"/>
      <c r="G1347" s="25"/>
      <c r="H1347" s="25"/>
      <c r="I1347" s="25"/>
      <c r="J1347" s="25"/>
    </row>
    <row r="1348" spans="4:10" x14ac:dyDescent="0.2">
      <c r="D1348" s="25"/>
      <c r="E1348" s="25"/>
      <c r="F1348" s="25"/>
      <c r="G1348" s="25"/>
      <c r="H1348" s="25"/>
      <c r="I1348" s="25"/>
      <c r="J1348" s="25"/>
    </row>
    <row r="1349" spans="4:10" x14ac:dyDescent="0.2">
      <c r="D1349" s="25"/>
      <c r="E1349" s="25"/>
      <c r="F1349" s="25"/>
      <c r="G1349" s="25"/>
      <c r="H1349" s="25"/>
      <c r="I1349" s="25"/>
      <c r="J1349" s="25"/>
    </row>
    <row r="1350" spans="4:10" x14ac:dyDescent="0.2">
      <c r="D1350" s="25"/>
      <c r="E1350" s="25"/>
      <c r="F1350" s="25"/>
      <c r="G1350" s="25"/>
      <c r="H1350" s="25"/>
      <c r="I1350" s="25"/>
      <c r="J1350" s="25"/>
    </row>
    <row r="1351" spans="4:10" x14ac:dyDescent="0.2">
      <c r="D1351" s="25"/>
      <c r="E1351" s="25"/>
      <c r="F1351" s="25"/>
      <c r="G1351" s="25"/>
      <c r="H1351" s="25"/>
      <c r="I1351" s="25"/>
      <c r="J1351" s="25"/>
    </row>
    <row r="1352" spans="4:10" x14ac:dyDescent="0.2">
      <c r="D1352" s="25"/>
      <c r="E1352" s="25"/>
      <c r="F1352" s="25"/>
      <c r="G1352" s="25"/>
      <c r="H1352" s="25"/>
      <c r="I1352" s="25"/>
      <c r="J1352" s="25"/>
    </row>
    <row r="1353" spans="4:10" x14ac:dyDescent="0.2">
      <c r="D1353" s="25"/>
      <c r="E1353" s="25"/>
      <c r="F1353" s="25"/>
      <c r="G1353" s="25"/>
      <c r="H1353" s="25"/>
      <c r="I1353" s="25"/>
      <c r="J1353" s="25"/>
    </row>
    <row r="1354" spans="4:10" x14ac:dyDescent="0.2">
      <c r="D1354" s="25"/>
      <c r="E1354" s="25"/>
      <c r="F1354" s="25"/>
      <c r="G1354" s="25"/>
      <c r="H1354" s="25"/>
      <c r="I1354" s="25"/>
      <c r="J1354" s="25"/>
    </row>
    <row r="1355" spans="4:10" x14ac:dyDescent="0.2">
      <c r="D1355" s="25"/>
      <c r="E1355" s="25"/>
      <c r="F1355" s="25"/>
      <c r="G1355" s="25"/>
      <c r="H1355" s="25"/>
      <c r="I1355" s="25"/>
      <c r="J1355" s="25"/>
    </row>
    <row r="1356" spans="4:10" x14ac:dyDescent="0.2">
      <c r="D1356" s="25"/>
      <c r="E1356" s="25"/>
      <c r="F1356" s="25"/>
      <c r="G1356" s="25"/>
      <c r="H1356" s="25"/>
      <c r="I1356" s="25"/>
      <c r="J1356" s="25"/>
    </row>
    <row r="1357" spans="4:10" x14ac:dyDescent="0.2">
      <c r="D1357" s="25"/>
      <c r="E1357" s="25"/>
      <c r="F1357" s="25"/>
      <c r="G1357" s="25"/>
      <c r="H1357" s="25"/>
      <c r="I1357" s="25"/>
      <c r="J1357" s="25"/>
    </row>
    <row r="1358" spans="4:10" x14ac:dyDescent="0.2">
      <c r="D1358" s="25"/>
      <c r="E1358" s="25"/>
      <c r="F1358" s="25"/>
      <c r="G1358" s="25"/>
      <c r="H1358" s="25"/>
      <c r="I1358" s="25"/>
      <c r="J1358" s="25"/>
    </row>
    <row r="1359" spans="4:10" x14ac:dyDescent="0.2">
      <c r="D1359" s="25"/>
      <c r="E1359" s="25"/>
      <c r="F1359" s="25"/>
      <c r="G1359" s="25"/>
      <c r="H1359" s="25"/>
      <c r="I1359" s="25"/>
      <c r="J1359" s="25"/>
    </row>
    <row r="1360" spans="4:10" x14ac:dyDescent="0.2">
      <c r="D1360" s="25"/>
      <c r="E1360" s="25"/>
      <c r="F1360" s="25"/>
      <c r="G1360" s="25"/>
      <c r="H1360" s="25"/>
      <c r="I1360" s="25"/>
      <c r="J1360" s="25"/>
    </row>
    <row r="1361" spans="4:10" x14ac:dyDescent="0.2">
      <c r="D1361" s="25"/>
      <c r="E1361" s="25"/>
      <c r="F1361" s="25"/>
      <c r="G1361" s="25"/>
      <c r="H1361" s="25"/>
      <c r="I1361" s="25"/>
      <c r="J1361" s="25"/>
    </row>
    <row r="1362" spans="4:10" x14ac:dyDescent="0.2">
      <c r="D1362" s="25"/>
      <c r="E1362" s="25"/>
      <c r="F1362" s="25"/>
      <c r="G1362" s="25"/>
      <c r="H1362" s="25"/>
      <c r="I1362" s="25"/>
      <c r="J1362" s="25"/>
    </row>
    <row r="1363" spans="4:10" x14ac:dyDescent="0.2">
      <c r="D1363" s="25"/>
      <c r="E1363" s="25"/>
      <c r="F1363" s="25"/>
      <c r="G1363" s="25"/>
      <c r="H1363" s="25"/>
      <c r="I1363" s="25"/>
      <c r="J1363" s="25"/>
    </row>
    <row r="1364" spans="4:10" x14ac:dyDescent="0.2">
      <c r="D1364" s="25"/>
      <c r="E1364" s="25"/>
      <c r="F1364" s="25"/>
      <c r="G1364" s="25"/>
      <c r="H1364" s="25"/>
      <c r="I1364" s="25"/>
      <c r="J1364" s="25"/>
    </row>
    <row r="1365" spans="4:10" x14ac:dyDescent="0.2">
      <c r="D1365" s="25"/>
      <c r="E1365" s="25"/>
      <c r="F1365" s="25"/>
      <c r="G1365" s="25"/>
      <c r="H1365" s="25"/>
      <c r="I1365" s="25"/>
      <c r="J1365" s="25"/>
    </row>
    <row r="1366" spans="4:10" x14ac:dyDescent="0.2">
      <c r="D1366" s="25"/>
      <c r="E1366" s="25"/>
      <c r="F1366" s="25"/>
      <c r="G1366" s="25"/>
      <c r="H1366" s="25"/>
      <c r="I1366" s="25"/>
      <c r="J1366" s="25"/>
    </row>
    <row r="1367" spans="4:10" x14ac:dyDescent="0.2">
      <c r="D1367" s="25"/>
      <c r="E1367" s="25"/>
      <c r="F1367" s="25"/>
      <c r="G1367" s="25"/>
      <c r="H1367" s="25"/>
      <c r="I1367" s="25"/>
      <c r="J1367" s="25"/>
    </row>
    <row r="1368" spans="4:10" x14ac:dyDescent="0.2">
      <c r="D1368" s="25"/>
      <c r="E1368" s="25"/>
      <c r="F1368" s="25"/>
      <c r="G1368" s="25"/>
      <c r="H1368" s="25"/>
      <c r="I1368" s="25"/>
      <c r="J1368" s="25"/>
    </row>
    <row r="1369" spans="4:10" x14ac:dyDescent="0.2">
      <c r="D1369" s="25"/>
      <c r="E1369" s="25"/>
      <c r="F1369" s="25"/>
      <c r="G1369" s="25"/>
      <c r="H1369" s="25"/>
      <c r="I1369" s="25"/>
      <c r="J1369" s="25"/>
    </row>
    <row r="1370" spans="4:10" x14ac:dyDescent="0.2">
      <c r="D1370" s="25"/>
      <c r="E1370" s="25"/>
      <c r="F1370" s="25"/>
      <c r="G1370" s="25"/>
      <c r="H1370" s="25"/>
      <c r="I1370" s="25"/>
      <c r="J1370" s="25"/>
    </row>
    <row r="1371" spans="4:10" x14ac:dyDescent="0.2">
      <c r="D1371" s="25"/>
      <c r="E1371" s="25"/>
      <c r="F1371" s="25"/>
      <c r="G1371" s="25"/>
      <c r="H1371" s="25"/>
      <c r="I1371" s="25"/>
      <c r="J1371" s="25"/>
    </row>
    <row r="1372" spans="4:10" x14ac:dyDescent="0.2">
      <c r="D1372" s="25"/>
      <c r="E1372" s="25"/>
      <c r="F1372" s="25"/>
      <c r="G1372" s="25"/>
      <c r="H1372" s="25"/>
      <c r="I1372" s="25"/>
      <c r="J1372" s="25"/>
    </row>
    <row r="1373" spans="4:10" x14ac:dyDescent="0.2">
      <c r="D1373" s="25"/>
      <c r="E1373" s="25"/>
      <c r="F1373" s="25"/>
      <c r="G1373" s="25"/>
      <c r="H1373" s="25"/>
      <c r="I1373" s="25"/>
      <c r="J1373" s="25"/>
    </row>
    <row r="1374" spans="4:10" x14ac:dyDescent="0.2">
      <c r="D1374" s="25"/>
      <c r="E1374" s="25"/>
      <c r="F1374" s="25"/>
      <c r="G1374" s="25"/>
      <c r="H1374" s="25"/>
      <c r="I1374" s="25"/>
      <c r="J1374" s="25"/>
    </row>
    <row r="1375" spans="4:10" x14ac:dyDescent="0.2">
      <c r="D1375" s="25"/>
      <c r="E1375" s="25"/>
      <c r="F1375" s="25"/>
      <c r="G1375" s="25"/>
      <c r="H1375" s="25"/>
      <c r="I1375" s="25"/>
      <c r="J1375" s="25"/>
    </row>
    <row r="1376" spans="4:10" x14ac:dyDescent="0.2">
      <c r="D1376" s="25"/>
      <c r="E1376" s="25"/>
      <c r="F1376" s="25"/>
      <c r="G1376" s="25"/>
      <c r="H1376" s="25"/>
      <c r="I1376" s="25"/>
      <c r="J1376" s="25"/>
    </row>
    <row r="1377" spans="4:10" x14ac:dyDescent="0.2">
      <c r="D1377" s="25"/>
      <c r="E1377" s="25"/>
      <c r="F1377" s="25"/>
      <c r="G1377" s="25"/>
      <c r="H1377" s="25"/>
      <c r="I1377" s="25"/>
      <c r="J1377" s="25"/>
    </row>
    <row r="1378" spans="4:10" x14ac:dyDescent="0.2">
      <c r="D1378" s="25"/>
      <c r="E1378" s="25"/>
      <c r="F1378" s="25"/>
      <c r="G1378" s="25"/>
      <c r="H1378" s="25"/>
      <c r="I1378" s="25"/>
      <c r="J1378" s="25"/>
    </row>
    <row r="1379" spans="4:10" x14ac:dyDescent="0.2">
      <c r="D1379" s="25"/>
      <c r="E1379" s="25"/>
      <c r="F1379" s="25"/>
      <c r="G1379" s="25"/>
      <c r="H1379" s="25"/>
      <c r="I1379" s="25"/>
      <c r="J1379" s="25"/>
    </row>
    <row r="1380" spans="4:10" x14ac:dyDescent="0.2">
      <c r="D1380" s="25"/>
      <c r="E1380" s="25"/>
      <c r="F1380" s="25"/>
      <c r="G1380" s="25"/>
      <c r="H1380" s="25"/>
      <c r="I1380" s="25"/>
      <c r="J1380" s="25"/>
    </row>
    <row r="1381" spans="4:10" x14ac:dyDescent="0.2">
      <c r="D1381" s="25"/>
      <c r="E1381" s="25"/>
      <c r="F1381" s="25"/>
      <c r="G1381" s="25"/>
      <c r="H1381" s="25"/>
      <c r="I1381" s="25"/>
      <c r="J1381" s="25"/>
    </row>
    <row r="1382" spans="4:10" x14ac:dyDescent="0.2">
      <c r="D1382" s="25"/>
      <c r="E1382" s="25"/>
      <c r="F1382" s="25"/>
      <c r="G1382" s="25"/>
      <c r="H1382" s="25"/>
      <c r="I1382" s="25"/>
      <c r="J1382" s="25"/>
    </row>
    <row r="1383" spans="4:10" x14ac:dyDescent="0.2">
      <c r="D1383" s="25"/>
      <c r="E1383" s="25"/>
      <c r="F1383" s="25"/>
      <c r="G1383" s="25"/>
      <c r="H1383" s="25"/>
      <c r="I1383" s="25"/>
      <c r="J1383" s="25"/>
    </row>
  </sheetData>
  <mergeCells count="93">
    <mergeCell ref="M7:N8"/>
    <mergeCell ref="R7:T7"/>
    <mergeCell ref="U7:W7"/>
    <mergeCell ref="M19:N20"/>
    <mergeCell ref="R19:T19"/>
    <mergeCell ref="U19:W19"/>
    <mergeCell ref="M32:N33"/>
    <mergeCell ref="R32:T32"/>
    <mergeCell ref="U32:W32"/>
    <mergeCell ref="M50:N51"/>
    <mergeCell ref="R50:T50"/>
    <mergeCell ref="U50:W50"/>
    <mergeCell ref="M65:N66"/>
    <mergeCell ref="R65:T65"/>
    <mergeCell ref="U65:W65"/>
    <mergeCell ref="M79:N80"/>
    <mergeCell ref="R79:T79"/>
    <mergeCell ref="U79:W79"/>
    <mergeCell ref="M91:N92"/>
    <mergeCell ref="R91:T91"/>
    <mergeCell ref="U91:W91"/>
    <mergeCell ref="M103:N104"/>
    <mergeCell ref="R103:T103"/>
    <mergeCell ref="U103:W103"/>
    <mergeCell ref="M124:N125"/>
    <mergeCell ref="R124:T124"/>
    <mergeCell ref="U124:W124"/>
    <mergeCell ref="M143:N144"/>
    <mergeCell ref="R143:T143"/>
    <mergeCell ref="U143:W143"/>
    <mergeCell ref="M156:N157"/>
    <mergeCell ref="R156:T156"/>
    <mergeCell ref="U156:W156"/>
    <mergeCell ref="M168:N169"/>
    <mergeCell ref="R168:T168"/>
    <mergeCell ref="U168:W168"/>
    <mergeCell ref="M183:N184"/>
    <mergeCell ref="R183:T183"/>
    <mergeCell ref="U183:W183"/>
    <mergeCell ref="M199:N200"/>
    <mergeCell ref="R199:T199"/>
    <mergeCell ref="U199:W199"/>
    <mergeCell ref="M211:N212"/>
    <mergeCell ref="R211:T211"/>
    <mergeCell ref="U211:W211"/>
    <mergeCell ref="M227:N228"/>
    <mergeCell ref="R227:T227"/>
    <mergeCell ref="U227:W227"/>
    <mergeCell ref="M242:N243"/>
    <mergeCell ref="R242:T242"/>
    <mergeCell ref="U242:W242"/>
    <mergeCell ref="M254:N255"/>
    <mergeCell ref="R254:T254"/>
    <mergeCell ref="U254:W254"/>
    <mergeCell ref="M266:N267"/>
    <mergeCell ref="R266:T266"/>
    <mergeCell ref="U266:W266"/>
    <mergeCell ref="M282:N283"/>
    <mergeCell ref="R282:T282"/>
    <mergeCell ref="U282:W282"/>
    <mergeCell ref="M301:N302"/>
    <mergeCell ref="R301:T301"/>
    <mergeCell ref="U301:W301"/>
    <mergeCell ref="M314:N315"/>
    <mergeCell ref="R314:T314"/>
    <mergeCell ref="U314:W314"/>
    <mergeCell ref="M333:N334"/>
    <mergeCell ref="R333:T333"/>
    <mergeCell ref="U333:W333"/>
    <mergeCell ref="M345:N346"/>
    <mergeCell ref="R345:T345"/>
    <mergeCell ref="U345:W345"/>
    <mergeCell ref="M360:N361"/>
    <mergeCell ref="R360:T360"/>
    <mergeCell ref="U360:W360"/>
    <mergeCell ref="M372:N373"/>
    <mergeCell ref="R372:T372"/>
    <mergeCell ref="U372:W372"/>
    <mergeCell ref="M387:N388"/>
    <mergeCell ref="R387:T387"/>
    <mergeCell ref="U387:W387"/>
    <mergeCell ref="M399:N400"/>
    <mergeCell ref="R399:T399"/>
    <mergeCell ref="U399:W399"/>
    <mergeCell ref="M445:N446"/>
    <mergeCell ref="R445:T445"/>
    <mergeCell ref="U445:W445"/>
    <mergeCell ref="M419:N420"/>
    <mergeCell ref="R419:T419"/>
    <mergeCell ref="U419:W419"/>
    <mergeCell ref="M434:N435"/>
    <mergeCell ref="R434:T434"/>
    <mergeCell ref="U434:W434"/>
  </mergeCells>
  <pageMargins left="0.39370078740157483" right="0.19685039370078741" top="0.39370078740157483" bottom="0.19685039370078741" header="0" footer="0.51181102362204722"/>
  <pageSetup paperSize="9" scale="9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Onderhoudsplan</vt:lpstr>
      <vt:lpstr>Sheet1</vt:lpstr>
      <vt:lpstr>Onderhoudsplan!Print_Titles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Brennan</dc:creator>
  <cp:lastModifiedBy>Calla</cp:lastModifiedBy>
  <dcterms:created xsi:type="dcterms:W3CDTF">2014-03-31T07:22:42Z</dcterms:created>
  <dcterms:modified xsi:type="dcterms:W3CDTF">2014-03-31T07:49:05Z</dcterms:modified>
</cp:coreProperties>
</file>